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3040" windowHeight="9276" tabRatio="853" firstSheet="3" activeTab="4"/>
  </bookViews>
  <sheets>
    <sheet name="Dados do Município" sheetId="1" r:id="rId1"/>
    <sheet name="GEMAT" sheetId="2" r:id="rId2"/>
    <sheet name="Objetivos e Ações" sheetId="3" r:id="rId3"/>
    <sheet name="indicadore do Projeto" sheetId="4" r:id="rId4"/>
    <sheet name="Resumo Ações" sheetId="5" r:id="rId5"/>
    <sheet name="Cadastro Mobiliario" sheetId="6" r:id="rId6"/>
    <sheet name="Gestao de Processos" sheetId="7" r:id="rId7"/>
    <sheet name="Atendimento cidadão" sheetId="8" r:id="rId8"/>
    <sheet name="Administração Triburária" sheetId="9" r:id="rId9"/>
    <sheet name="Sistema de Gestão" sheetId="10" r:id="rId10"/>
    <sheet name="Gestão de RH" sheetId="11" r:id="rId11"/>
  </sheets>
  <definedNames>
    <definedName name="_xlnm.Print_Area" localSheetId="8">'Administração Triburária'!$A$1:$E$48</definedName>
    <definedName name="_xlnm.Print_Area" localSheetId="7">'Atendimento cidadão'!$A$1:$E$29</definedName>
    <definedName name="_xlnm.Print_Area" localSheetId="5">'Cadastro Mobiliario'!$A$1:$E$65</definedName>
    <definedName name="_xlnm.Print_Area" localSheetId="6">'Gestao de Processos'!$A$1:$E$21</definedName>
    <definedName name="_xlnm.Print_Area" localSheetId="10">'Gestão de RH'!$A$1:$E$20</definedName>
    <definedName name="_xlnm.Print_Area" localSheetId="9">'Sistema de Gestão'!$A$1:$E$44</definedName>
  </definedNames>
  <calcPr fullCalcOnLoad="1"/>
</workbook>
</file>

<file path=xl/sharedStrings.xml><?xml version="1.0" encoding="utf-8"?>
<sst xmlns="http://schemas.openxmlformats.org/spreadsheetml/2006/main" count="982" uniqueCount="383">
  <si>
    <t>Cadastro Mobiliário e/ou Imobiliário / Multifinalitário:</t>
  </si>
  <si>
    <t>Gestão e Controle de Processos:</t>
  </si>
  <si>
    <t>Atendimento ao Cidadão / Contribuinte:</t>
  </si>
  <si>
    <t>Administração Tributária e/ou Financeira:</t>
  </si>
  <si>
    <t>Sistema de Gestão:</t>
  </si>
  <si>
    <t>Gestão de Recursos Humanos:</t>
  </si>
  <si>
    <t>Capacitação em Sistema de Informações Georreferenciadas - Todos os módulos (SIG)</t>
  </si>
  <si>
    <t>Capacitação em Digitalização e Arquivamento de Documentos</t>
  </si>
  <si>
    <t>Capacitação em Atendimento de Excelencia</t>
  </si>
  <si>
    <t>Capacitação em Admisnitração Tributária</t>
  </si>
  <si>
    <t>Capacitação em Soluções de Comunicação (Rádio)</t>
  </si>
  <si>
    <t>Capacitação em Software de Gestão de folha de pagamento e benefícios</t>
  </si>
  <si>
    <t>Capacitação em Cadastro Multifinalitário</t>
  </si>
  <si>
    <t>Capacitação em informática básica para arquivamento e digitalização</t>
  </si>
  <si>
    <t>Capacitação em Informática Básica para atendimento ao Cidadão e Contribuinte</t>
  </si>
  <si>
    <t>Capacitação em Gestão de Projetos</t>
  </si>
  <si>
    <t>Capacitação em Soluções de Comunicação (Telecominações)</t>
  </si>
  <si>
    <t>Capacitação em Software de Gestão de controle de frequência</t>
  </si>
  <si>
    <t>Capacitação em Coleta de Dados</t>
  </si>
  <si>
    <t>Capacitação para Atendimento no Arquivo e Protocolo</t>
  </si>
  <si>
    <t>Capacitação em Atendimento a Pessoa Jurídica</t>
  </si>
  <si>
    <t>Capacitação em Gestão de Tributos</t>
  </si>
  <si>
    <t>Capacitação em Software Sistema Operacional Servidores (Cadastrado no Prosoft do BNDES)</t>
  </si>
  <si>
    <t>Capacitação em Software de Gestão de recrutamento</t>
  </si>
  <si>
    <t>Capacitação em Atualização de Cadastro Imobiliário, Mobiliário e Logradouros</t>
  </si>
  <si>
    <t>Capacitação em Software de Gestão de Protocolo</t>
  </si>
  <si>
    <t>Capacitação em Software de Gestão do Atendimento</t>
  </si>
  <si>
    <t>Capacitação em Gestão Fiscal</t>
  </si>
  <si>
    <t>Capacitação em Software de Gestão de Banco de Dados (Cadastrado no Prosoft do BNDES)</t>
  </si>
  <si>
    <t>Capacitação em Software de Gestão de seleção e contratação</t>
  </si>
  <si>
    <t>Capacitação em Software de cadastro mobiliario imobiliario e logradouros</t>
  </si>
  <si>
    <t>Capacitação em Software de Digitalização de Documentos</t>
  </si>
  <si>
    <t>Capacitação em Software de Gestão de Filas e Tempo de Atendimento</t>
  </si>
  <si>
    <t>Capacitação em Gestão Territorial</t>
  </si>
  <si>
    <t>Capacitação em Software de Gestão da Saúde</t>
  </si>
  <si>
    <t>Capacitação em Software de plano diretor</t>
  </si>
  <si>
    <t>Capacitação em Software de Gestão de Documentos</t>
  </si>
  <si>
    <t>Capacitação em Operacionalização da pagina interativa do município</t>
  </si>
  <si>
    <t>Capacitação em Gestão Pública</t>
  </si>
  <si>
    <t>Capacitação em Software de Gestão da Educação</t>
  </si>
  <si>
    <t>Software de Gestão de folha de pagamento e benefícios (Cadastrado no Prosoft do BNDES)</t>
  </si>
  <si>
    <t>Capacitação em Software de cadastro socioeconomico</t>
  </si>
  <si>
    <t>Capacitação em Licitações</t>
  </si>
  <si>
    <t>Capacitação em Informática Avançada</t>
  </si>
  <si>
    <t>Customização de Software de Gestão de folha de pagamento e benefícios</t>
  </si>
  <si>
    <t>Capacitação em Software de Cadastro multifinalitario</t>
  </si>
  <si>
    <t>Software de Gestão do Protocolo (Cadastrado no ProSOFT)</t>
  </si>
  <si>
    <t>Microcomputadores - Informatização da Central de Atendimento ao Cidadão e Contribuinte  (Cadastrado no CFI)</t>
  </si>
  <si>
    <t>Capacitação em Gestão patrimonial</t>
  </si>
  <si>
    <t>Capacitação em Ferramentas para utilização do Data Center</t>
  </si>
  <si>
    <t>Software de Gestão de controle de frequência (Cadastrado no Prosoft do BNDES)</t>
  </si>
  <si>
    <t>Customização do Software de Gestão de Protocolo</t>
  </si>
  <si>
    <t>Estabilizadores - Informatização da Central de Atendimento ao Cidadão e Contribuinte (Cadastrado no CFI)</t>
  </si>
  <si>
    <t>Capacitação em cobrança administrativa e judicial</t>
  </si>
  <si>
    <t>Customização de Software de Gestão de controle de frequência</t>
  </si>
  <si>
    <t>Software de Informações Georreferenciadas - SIG (Cadastrado no Prosoft do BNDES)</t>
  </si>
  <si>
    <t>Software para Digitalização de Documentos  (Cadastrado no ProSOFT)</t>
  </si>
  <si>
    <t>Nobreaks - Informatização da Central de Atendimento ao Cidadão e Contribuinte (Cadastrado no CFI)</t>
  </si>
  <si>
    <t>Capacitação em nota fiscal eletrônica</t>
  </si>
  <si>
    <t>Software Sistema Operacional Servidores (Cadastrado no Prosoft do BNDES)</t>
  </si>
  <si>
    <t>Software de Gestão de recrutamento (Cadastrado no Prosoft do BNDES)</t>
  </si>
  <si>
    <t>Customização de Software de Informações Georreferenciadas - SIG</t>
  </si>
  <si>
    <t>Customização do Software de Digitalização de Documentos</t>
  </si>
  <si>
    <t>Impressoras - Informatização da Central de Atendimento ao Cidadão e Contribuinte (Cadastrado no CFI)</t>
  </si>
  <si>
    <t>Capacitação em Software de Gestão Pública</t>
  </si>
  <si>
    <t>Custmização de Software Sistema Operacional Servidores</t>
  </si>
  <si>
    <t>Customização de Software de Gestão de recrutamento</t>
  </si>
  <si>
    <t>Software de cadastro mobiliario imobiliario e logradouros (Cadastrado no Prosoft do BNDES)</t>
  </si>
  <si>
    <t>Software para Gestão de Documentos (Cadastrado no ProSOFT)</t>
  </si>
  <si>
    <t>Thin clients - Informatização da Central de Atendimento ao Cidadão e Contribuinte (Cadastrado no CFI)</t>
  </si>
  <si>
    <t xml:space="preserve">Capacitação em Software de Gestão da arrecadação. </t>
  </si>
  <si>
    <t>Software de Gestão de Banco de Dados (Cadastrado no Prosoft do BNDES)</t>
  </si>
  <si>
    <t>Software de Gestão de seleção e contratação (Cadastrado no Prosoft do BNDES)</t>
  </si>
  <si>
    <t>Customização de Software de cadastro mobiliario imobiliario e logradouros</t>
  </si>
  <si>
    <t>Customização do Software de Gestão de Documentos</t>
  </si>
  <si>
    <t>Projetor multimídia - Informatização da Central de Atendimento ao Cidadão e Contribuinte (Cadastrado no CFI)</t>
  </si>
  <si>
    <t>Capacitação em Software de Gestão de processos administrativos tributários</t>
  </si>
  <si>
    <t>Customização de Software de Gestão de Banco de Dados</t>
  </si>
  <si>
    <t>Customização de Software de Gestão de seleção e contratação</t>
  </si>
  <si>
    <t>Software de plano diretor (Cadastrado no Prosoft do BNDES)</t>
  </si>
  <si>
    <t>Centrais Telefônicas - Informatização da Central de Atendimento ao Cidadão e Contribuinte  (Cadastrado no CFI)</t>
  </si>
  <si>
    <t>Capacitação em Software de Gestão de dívida ativa</t>
  </si>
  <si>
    <t>Sofware de Gestão da Saúde (Cadastrado no Prosoft do BNDES)</t>
  </si>
  <si>
    <t>Customização de Software de plano diretor</t>
  </si>
  <si>
    <t>Microcomputadores para informatizar o protocolo / arquivo (Cadastrado no CFI)</t>
  </si>
  <si>
    <t>Paineis digitais - Informatização da Central de Atendimento ao Cidadão e Contribuinte  (Cadastrado no CFI)</t>
  </si>
  <si>
    <t>Capacitação em Software de Gestão da cobrança administrativa e judicial</t>
  </si>
  <si>
    <t>Customização de Sofware de Gestão da Saúde</t>
  </si>
  <si>
    <t>Microcomputadores para Informatização do RH  (Cadastrado no CFI)</t>
  </si>
  <si>
    <t>Software de cadastro socioeconomico (Cadastrado no Prosoft do BNDES)</t>
  </si>
  <si>
    <t>Estabilizadores para informatizar o protocolo / arquivo (Cadastrado no CFI)</t>
  </si>
  <si>
    <t>Totens de atendimento - Informatização da Central de Atendimento ao Cidadão e Contribuinte (Cadastrado no CFI)</t>
  </si>
  <si>
    <t>Capacitação em Software de nota fiscal eletrônica</t>
  </si>
  <si>
    <t xml:space="preserve">Software de Gestão da Educação (Cadastrado no Prosoft do BNDES) </t>
  </si>
  <si>
    <t>Estabilizadores para Informatização do RH  (Cadastrado no CFI)</t>
  </si>
  <si>
    <t>Customização de Software de cadstro socioeconomico</t>
  </si>
  <si>
    <t>Nobreaks para informatizar o protocolo / arquivo  (Cadastrado no CFI)</t>
  </si>
  <si>
    <t xml:space="preserve">Customização de Software de Gestão da Educação </t>
  </si>
  <si>
    <t>Nobreaks para Informatização do RH  (Cadastrado no CFI)</t>
  </si>
  <si>
    <t>Software de Cadastro multifinalitario (Cadastrado no Prosoft do BNDES)</t>
  </si>
  <si>
    <t>Impressoras para informatizar o protocolo / arquivo  (Cadastrado no CFI)</t>
  </si>
  <si>
    <t>Cadeiras para Atendentes da Central de atendimento ao Cidadão e ao Contribuinte</t>
  </si>
  <si>
    <t>Software de Gestão de Rede de Dados (Cadastrado no Prosoft do BNDES)</t>
  </si>
  <si>
    <t>Impressoras para Informatização do RH  (Cadastrado no CFI)</t>
  </si>
  <si>
    <t>Customização de Software de Cadastro multifinalitario</t>
  </si>
  <si>
    <t>Scanners para informatizar o protocolo / arquivo  (Cadastrado no CFI)</t>
  </si>
  <si>
    <t>Cadeiras para os Atendidos na Central de atendimento ao Cidadão e ao Contribuinte</t>
  </si>
  <si>
    <t>Software de Gestão da arrecadação (Cadastrado no ProSOFT)</t>
  </si>
  <si>
    <t>Customização de Software de Gestão de Rede de Dados</t>
  </si>
  <si>
    <t>Roteadores para Informatização do RH  (Cadastrado no CFI)</t>
  </si>
  <si>
    <t>Mesa de atendimento</t>
  </si>
  <si>
    <t>Customização do Software de Gestão da arrecadação.</t>
  </si>
  <si>
    <t>Thin clients para Informatização do RH  (Cadastrado no CFI)</t>
  </si>
  <si>
    <t>Atualização de base de dados: Plano diretor</t>
  </si>
  <si>
    <t>Serviço de Digitalização de Documentos</t>
  </si>
  <si>
    <t>Balcão de Atendimento</t>
  </si>
  <si>
    <t>Software de Gestão de processos administrativos tributários (Cadastrado no ProSOFT)</t>
  </si>
  <si>
    <t>Estabilizadores - Implantação ou reestruturação de datacenter   (Cadastrado no CFI)</t>
  </si>
  <si>
    <t>Controles de frequência de pessoal  (Cadastrado no CFI)</t>
  </si>
  <si>
    <t>Atualização de base de dados: Dados de Cadastro Multifinalitário</t>
  </si>
  <si>
    <t>Guichê de Atendimento</t>
  </si>
  <si>
    <t>Customização do Software de Gestão de processos administrativos tributários</t>
  </si>
  <si>
    <t>Nobreaks - Implantação ou reestruturação de datacenter  (Cadastrado no CFI)</t>
  </si>
  <si>
    <t>Atualização de base de dados: Dados de Cadastro Socioeconomico</t>
  </si>
  <si>
    <t>Armário para arquivo</t>
  </si>
  <si>
    <t>Software de Gestão de dívida ativa (Cadastrado no ProSOFT)</t>
  </si>
  <si>
    <t>Roteadores - Implantação ou reestruturação de datacenter  (Cadastrado no CFI)</t>
  </si>
  <si>
    <t>Atualização da base de dados: Dados Georreferenciados</t>
  </si>
  <si>
    <t>Customização do Software de Gestão de dívida ativa</t>
  </si>
  <si>
    <t>Hubs - Implantação ou reestruturação de datacenter  (Cadastrado no CFI)</t>
  </si>
  <si>
    <t>Atualização da base de dados: Medição em loco dos imóveis</t>
  </si>
  <si>
    <t>Obras civis, montagem e instalações: Estruturação do Arquivo fisíco</t>
  </si>
  <si>
    <t>Software de Gestão da cobrança administrativa e judicial (Cadastrado no ProSOFT)</t>
  </si>
  <si>
    <t>Switchs - Implantação ou reestruturação de datacenter  (Cadastrado no CFI)</t>
  </si>
  <si>
    <t>Customização do Software de Gestão da cobrança administrativa e judicial</t>
  </si>
  <si>
    <t>Servidores - Implantação ou reestruturação de datacenter  (Cadastrado no CFI)</t>
  </si>
  <si>
    <t>Atualização da base de dados: Coleta dos atributos cadastrais e imagens dos Logradouros</t>
  </si>
  <si>
    <t>Software de nota fiscal eletrônica (Cadastrado no ProSOFT)</t>
  </si>
  <si>
    <t>Atualização da base de dados: Desenho e edição vetoria das unidade mobiliarias, imobiliarias e logradouros</t>
  </si>
  <si>
    <t>Aparelhos de Ar Condicionado para central de atendimento ao Cidadão e Contribuinte</t>
  </si>
  <si>
    <t>Customização do Software de nota fiscal eletrônica</t>
  </si>
  <si>
    <t>Microcomputadores - Informatização da gestão da saúde  (Cadastrado no CFI)</t>
  </si>
  <si>
    <t>Atualização da base de dados: Desenho e edição vetoria das unidade de logradouros</t>
  </si>
  <si>
    <t>Impressoras - Informatização da gestão da saúde  (Cadastrado no CFI)</t>
  </si>
  <si>
    <t>Software de Gestão do Atendimento (Cadastrado no ProSOFT)</t>
  </si>
  <si>
    <t>Thin clients - Informatização da gestão da saúde  (Cadastrado no CFI)</t>
  </si>
  <si>
    <t>Customização do Software de Gestão do Atendimento</t>
  </si>
  <si>
    <t>Software de Gestão Pública (Cadastrado no ProSOFT)</t>
  </si>
  <si>
    <t>Estabilizadores  - Informatização da gestão da saúde  (Cadastrado no CFI)</t>
  </si>
  <si>
    <t>Software de Gestão de Filas e Tempo de Atendimento (Cadastrado no ProSOFT)</t>
  </si>
  <si>
    <t>Customização do Software de Gestão Pública</t>
  </si>
  <si>
    <t>Perfilamento a Lazer para geração de curvas de nível</t>
  </si>
  <si>
    <t>Customização do Software de Gestão de Filas e Tempo de Atendimento</t>
  </si>
  <si>
    <t>Microcomputadores - Informatização da gestão da educação   (Cadastrado no CFI)</t>
  </si>
  <si>
    <t>Implantação de rede de referência topográfica</t>
  </si>
  <si>
    <t>Desenvolmento de Pagina na internet com interatividade</t>
  </si>
  <si>
    <t>Microcomputadores para informatização da Administração Tributária e/ou Financeira  (Cadastrado no CFI)</t>
  </si>
  <si>
    <t>Impressoras - Informatização da gestão da educação  (Cadastrado no CFI)</t>
  </si>
  <si>
    <t>Elaboração de Planta Genérica de Valores</t>
  </si>
  <si>
    <t>Estabilizadores para informatização da Administração Tributária e/ou Financeira  (Cadastrado no CFI)</t>
  </si>
  <si>
    <t>Thin clients - Informatização da gestão da educação  (Cadastrado no CFI)</t>
  </si>
  <si>
    <t>Restituição para geração de cartografia digital</t>
  </si>
  <si>
    <t>Obras civis, montagem e instalações: Reforma da Central de Atendimento ao Cidadão</t>
  </si>
  <si>
    <t>Nobreaks para informatização da Administração Tributária e/ou Financeira  (Cadastrado no CFI)</t>
  </si>
  <si>
    <t>Estabilizadores - Informatização da gestão da educação  (Cadastrado no CFI)</t>
  </si>
  <si>
    <t>Imagens de satélite ortorretificadas</t>
  </si>
  <si>
    <t>Impressoras para informatização da Administração Tributária e/ou Financeira  (Cadastrado no CFI)</t>
  </si>
  <si>
    <t>Criação de base de dados georreferenciadas</t>
  </si>
  <si>
    <t>Thin clients para informatização da Administração Tributária e/ou Financeira  (Cadastrado no CFI)</t>
  </si>
  <si>
    <t>Estações rádio base - Infovia  (Cadastrado no CFI)</t>
  </si>
  <si>
    <t>Notebooks  para informatização da Administração Tributária e/ou Financeira  (Cadastrado no CFI)</t>
  </si>
  <si>
    <t>Antenas de rádio transmissão - Infovia  (Cadastrado no CFI)</t>
  </si>
  <si>
    <t>Rádiocomunicadores  para Apoio a Fiscalização  (Cadastrado no CFI)</t>
  </si>
  <si>
    <t>Obras civis, montagem e instalações - Reforma do Espaço físico do Data Center</t>
  </si>
  <si>
    <t>Leitoras de cartão para Apoio a Fiscalização  (Cadastrado no CFI)</t>
  </si>
  <si>
    <t>Obras civis, montagem e instalações - Criação do Espaço fisíco do Data Center</t>
  </si>
  <si>
    <t>Tablets  para Apoio a Fiscalização  (Cadastrado no CFI)</t>
  </si>
  <si>
    <t>Obras civis, montagem e instalações - Rede de dados - Integração de órgãos da Administração Pública</t>
  </si>
  <si>
    <t>Obras civis, montagem e instalações - Rede de comunicação - Integração de órgãos da Administração Pública</t>
  </si>
  <si>
    <t>Serviços Técnico Especializado para revisão ou atualização de legislação tributária</t>
  </si>
  <si>
    <t>Serviço Técnico Especializado em Diagnótico Municípal (Prinicpais problemas, Soluções e prazos de implementação das soluções)</t>
  </si>
  <si>
    <t>Unidade</t>
  </si>
  <si>
    <t>Nº de Servidores Municipais Capacitados</t>
  </si>
  <si>
    <t>Nº de Licenças de Software Adquiridas</t>
  </si>
  <si>
    <t>Horas de Trabalho</t>
  </si>
  <si>
    <t>Unidades</t>
  </si>
  <si>
    <t>Km²</t>
  </si>
  <si>
    <t>m²</t>
  </si>
  <si>
    <t>Metros Lineares</t>
  </si>
  <si>
    <t>Quantidade</t>
  </si>
  <si>
    <t>Valor Unitário</t>
  </si>
  <si>
    <t>Capacitação</t>
  </si>
  <si>
    <t>Serviços de Tecnologia da Informação</t>
  </si>
  <si>
    <t>Serviços Técnicos Especializados</t>
  </si>
  <si>
    <t>Moveis e Utensílios</t>
  </si>
  <si>
    <t>Obras Civis e Instalações</t>
  </si>
  <si>
    <t>Veículos</t>
  </si>
  <si>
    <t>Categoria</t>
  </si>
  <si>
    <t>Software</t>
  </si>
  <si>
    <t>Equipamentos Nacionais</t>
  </si>
  <si>
    <t>Total</t>
  </si>
  <si>
    <t>Ação</t>
  </si>
  <si>
    <t>Total do projeto</t>
  </si>
  <si>
    <t>Cadastro Mobiliário e/ou Imobiliário / Multifinalitário</t>
  </si>
  <si>
    <t>Gestão e Controle de Processos</t>
  </si>
  <si>
    <t>Atendimento ao Cidadão / Contribuinte</t>
  </si>
  <si>
    <t>Administração Tributária e/ou Financeira</t>
  </si>
  <si>
    <t>Sistema de Gestão</t>
  </si>
  <si>
    <t>Gestão de Recursos Humanos</t>
  </si>
  <si>
    <t>TOTAL DO PROJETO</t>
  </si>
  <si>
    <t>Total de investimento nesta ação</t>
  </si>
  <si>
    <t>Total de itens desta ação</t>
  </si>
  <si>
    <t>Itens da ação</t>
  </si>
  <si>
    <t>Total de indicadores de produtos e serviços entregues</t>
  </si>
  <si>
    <t>Indicadores</t>
  </si>
  <si>
    <t>Inicadores</t>
  </si>
  <si>
    <t>Status Ação</t>
  </si>
  <si>
    <t>Valor total</t>
  </si>
  <si>
    <t>Cadastro Mobiliário</t>
  </si>
  <si>
    <t>Gestão e Controle</t>
  </si>
  <si>
    <t>Atendimento ao Cidadão</t>
  </si>
  <si>
    <t>Administração Tributária</t>
  </si>
  <si>
    <t>Gestão de RH</t>
  </si>
  <si>
    <t>TOTAL DO PROJETO - Categoria X Ação</t>
  </si>
  <si>
    <t>Categora</t>
  </si>
  <si>
    <t>Item não é considerado Indicador</t>
  </si>
  <si>
    <t>Não é indicador</t>
  </si>
  <si>
    <t>Não é Indicador</t>
  </si>
  <si>
    <t>Status total itens</t>
  </si>
  <si>
    <t>UF</t>
  </si>
  <si>
    <t>CNPJ</t>
  </si>
  <si>
    <t>Qdade Servidores Municipais</t>
  </si>
  <si>
    <t>Código IBGE</t>
  </si>
  <si>
    <t>Receita Bruta anual</t>
  </si>
  <si>
    <t>Ano Referencia Receita Bruta Anual</t>
  </si>
  <si>
    <t>Qdade de Servidores Central de Atendimento</t>
  </si>
  <si>
    <t>Qdade de Fiscais Tributários</t>
  </si>
  <si>
    <t>Data de Protocolo na Caixa</t>
  </si>
  <si>
    <t>Prefeito</t>
  </si>
  <si>
    <t>Celular Prefeito</t>
  </si>
  <si>
    <t>E-mail Prefeito</t>
  </si>
  <si>
    <t>Prazo Amortização</t>
  </si>
  <si>
    <t>Prazo Carência</t>
  </si>
  <si>
    <t>Participação BNDES</t>
  </si>
  <si>
    <t>Juros</t>
  </si>
  <si>
    <t>4,3(3,1 Caixa +1,2 BNDES)</t>
  </si>
  <si>
    <t>Área do Município (Km²)</t>
  </si>
  <si>
    <t>Área Cetral de Atendimento (m²)</t>
  </si>
  <si>
    <t>Prazo Total</t>
  </si>
  <si>
    <t>DADOS DO MUNICÍPIO</t>
  </si>
  <si>
    <t>Data de Constituição Município (*)</t>
  </si>
  <si>
    <t>Indicadores de Objetivo</t>
  </si>
  <si>
    <t>Minutos</t>
  </si>
  <si>
    <t>Nome</t>
  </si>
  <si>
    <t>Efetivo</t>
  </si>
  <si>
    <t>Não efetivo</t>
  </si>
  <si>
    <t>GEMAT</t>
  </si>
  <si>
    <t>Indicação do "lider" do GEMAT</t>
  </si>
  <si>
    <t>(**) para facilitar o contato entre CAIXA e o município solicitamos aindicação de um "lider"</t>
  </si>
  <si>
    <t>Celular</t>
  </si>
  <si>
    <t>E-mail</t>
  </si>
  <si>
    <t>Arrecadação de IPTU</t>
  </si>
  <si>
    <t>Arrecadação de ISS</t>
  </si>
  <si>
    <t>Arrecadação de Dívida Ativa</t>
  </si>
  <si>
    <t>Custo Financeiro</t>
  </si>
  <si>
    <t>Contrapartida</t>
  </si>
  <si>
    <t>(*) Para agilizar a execução do projeto sugere-se que o GEMAT seja composto por 3 integrantes</t>
  </si>
  <si>
    <t>% de efetivos no GEMAT</t>
  </si>
  <si>
    <t>(***) É obrigatório que o GEMAT seja composto por no mínimo 40% de efetivos</t>
  </si>
  <si>
    <t>Objetivo geral do projeto</t>
  </si>
  <si>
    <t>Recadastramento mobiliário e imobiliário (revisão de Planta Genérica de Valores; realização de aerofotogrametria; georreferenciamento).</t>
  </si>
  <si>
    <t>Elaboração de cadastro multifinalitário;</t>
  </si>
  <si>
    <t>-</t>
  </si>
  <si>
    <t>Informatização de protocolo de administração e de atendimento;</t>
  </si>
  <si>
    <t>Arquivamento e digitalização de documentos.</t>
  </si>
  <si>
    <t>Estruturação de central de atendimento presencial e remota (telefone ou e-mail);</t>
  </si>
  <si>
    <t>Informatização do processo de atendimento ao contribuinte (painel digital; totens de atendimento; criação de página na internet com interatividade);</t>
  </si>
  <si>
    <t>Criação de estrutura para atendimento especializado a pessoas jurídicas (por exemplo: abertura de empresa; emissão de alvará e licenças);</t>
  </si>
  <si>
    <t>Implantação do projeto Cadastro Sincronizado Nacional (CadSinc).</t>
  </si>
  <si>
    <t>Informatização de arrecadação, processos administrativos tributários, dívida ativa, cobrança administrativa e judicial, nota fiscal eletrônica e estruturação, revisão ou atualização de legislação tributária e aquisição de equipamentos de apoio à fiscalização tributária.</t>
  </si>
  <si>
    <t>Implantação do projeto Cadastro Sincronizado Nacional (CadSinc);</t>
  </si>
  <si>
    <t>Integração de órgãos da Administração Pública;</t>
  </si>
  <si>
    <t>Rede de conectividade;</t>
  </si>
  <si>
    <t>Implantação ou reestruturação de datacenter;</t>
  </si>
  <si>
    <t>Informatização da gestão da saúde;</t>
  </si>
  <si>
    <t>Informatização da gestão da educação.</t>
  </si>
  <si>
    <t>Informatização dos processos relativos a recursos humanos (folha de pagamento e benefícios; controle de frequência; recrutamento, seleção e contratação).</t>
  </si>
  <si>
    <t>Objetivo da ação</t>
  </si>
  <si>
    <t>Objetivos e ações</t>
  </si>
  <si>
    <t>Número de fiscais tributários</t>
  </si>
  <si>
    <t>Quantidade de veículos financiados</t>
  </si>
  <si>
    <t>Status</t>
  </si>
  <si>
    <t>Status Veículos</t>
  </si>
  <si>
    <t>Capacitação em Sistema de Informações Georreferenciadas - Todos os módulos (SIG) - RURAL</t>
  </si>
  <si>
    <t>Capacitação em Cadastro Multifinalitário - RURAL</t>
  </si>
  <si>
    <t>Capacitação em Coleta de Dados - RURAL</t>
  </si>
  <si>
    <t>Capacitação em Atualização de Cadastro Imobiliário, Mobiliário e Logradouros - RURAL</t>
  </si>
  <si>
    <t>Capacitação em Software de cadastro mobiliario imobiliario e logradouros - RURAL</t>
  </si>
  <si>
    <t>Capacitação em Software de Cadastro multifinalitario - RURAL</t>
  </si>
  <si>
    <t>Software de Informações Georreferenciadas - SIG (Cadastrado no Prosoft do BNDES) - RURAL</t>
  </si>
  <si>
    <t>Software de cadastro mobiliario imobiliario e logradouros (Cadastrado no Prosoft do BNDES) - RURAL</t>
  </si>
  <si>
    <t>Customização de Software de Informações Georreferenciadas - SIG - RURAL</t>
  </si>
  <si>
    <t>Customização de Software de cadastro mobiliario imobiliario e logradouros - RURAL</t>
  </si>
  <si>
    <t>Atualização de base de dados: Dados de Cadastro Multifinalitário - RURAL</t>
  </si>
  <si>
    <t>Atualização de base de dados: Dados de Cadastro Socioeconomico - RURAL</t>
  </si>
  <si>
    <t>Atualização da base de dados: Dados Georreferenciados - RURAL</t>
  </si>
  <si>
    <t>Atualização da base de dados: Medição em loco dos imóveis - RURAL</t>
  </si>
  <si>
    <t>Atualização da base de dados: Coleta dos atributos cadastrais e imagens dos imóveis - RURAL</t>
  </si>
  <si>
    <t>Atualização da base de dados: Coleta dos atributos cadastrais e imagens dos Logradouros/servidão - RURAL</t>
  </si>
  <si>
    <t>Atualização da base de dados: Desenho e edição vetorial das unidade mobiliarias, imobiliarias e logradouros - RURAL</t>
  </si>
  <si>
    <t>Atualização da base de dados: Desenho e edição vetorial das unidade de logradouros/servidão - RURAL</t>
  </si>
  <si>
    <t>Cobertura Aerofotogramétrica para obtenção de fotografias aérea verticais coloridas - RURAL</t>
  </si>
  <si>
    <t>Geração de ortofotocartas digitais coloridas - RURAL</t>
  </si>
  <si>
    <t>Implantação de rede de referência topográfica - RURAL</t>
  </si>
  <si>
    <t>Elaboração de Planta Genérica de Valores - RURAL</t>
  </si>
  <si>
    <t>Restituição para geração de cartografia digital - RURAL</t>
  </si>
  <si>
    <t>Imagens de satélite ortorretificadas - RURAL</t>
  </si>
  <si>
    <t>Criação de base de dados georreferenciadas - RURAL</t>
  </si>
  <si>
    <t>Software de Cadastro multifinalitario (Cadastrado no Prosoft do BNDES) - RURAL</t>
  </si>
  <si>
    <t>Customização de Software de Cadastro multifinalitario - RURAL</t>
  </si>
  <si>
    <t>Geração de ortofotocartas digitais coloridas</t>
  </si>
  <si>
    <t>Cobertura Aerofotogramétrica para obtenção de fotografias aérea verticais coloridas</t>
  </si>
  <si>
    <t>Formato: 00.000.000/0000-00</t>
  </si>
  <si>
    <t>Formato: 00.000-000</t>
  </si>
  <si>
    <t>Formato: 0000000</t>
  </si>
  <si>
    <t>Tempo de espera:</t>
  </si>
  <si>
    <t>Prazo para solução:</t>
  </si>
  <si>
    <t>Horas</t>
  </si>
  <si>
    <t>Tipo (*)</t>
  </si>
  <si>
    <t>Logradouro (*)</t>
  </si>
  <si>
    <t>Número (*)</t>
  </si>
  <si>
    <t>Complemento (*)</t>
  </si>
  <si>
    <t>CEP (*)</t>
  </si>
  <si>
    <t>CAIXA Econômica Federal</t>
  </si>
  <si>
    <t>GEPUB - GN Pessoa Jurídica Pública</t>
  </si>
  <si>
    <t>Endereço da prefeitura - Conforme cartão do CNPJ (*)</t>
  </si>
  <si>
    <t>Veículo de Passeio p/ apoio a fiscalização</t>
  </si>
  <si>
    <t>Motocicleta p/ apoio a fiscalização</t>
  </si>
  <si>
    <t>Atualização da base de dados: Coleta dos atributos cadastrais dos imóveis</t>
  </si>
  <si>
    <t>Atualização da base de dados: Coleta imagens dos imóveis</t>
  </si>
  <si>
    <t>Rack - Implantação ou reestruturação de datacenter  (Cadastrado no CFI)</t>
  </si>
  <si>
    <t>Obras civis, montagem e instalações - Rede Wireless Outdoor – Montagem e Instalações</t>
  </si>
  <si>
    <t>Obras civis, montagem e instalações - Fibra óptica – Rede de Conectividade</t>
  </si>
  <si>
    <t xml:space="preserve">Obras civis, montagem e instalações - Ponto de Rede Estruturado </t>
  </si>
  <si>
    <t>Aparelho de Ar Condicionado - Implantação ou reestruturação do data center</t>
  </si>
  <si>
    <t>Capacitação em Software de Gestão para Apoio a Fiscalização</t>
  </si>
  <si>
    <t>Customização do Software de Gestão para Apoio a Fiscalização</t>
  </si>
  <si>
    <t>Software de Gestão para Apoio a Fiscalização (Cadastrado no ProSOFT)</t>
  </si>
  <si>
    <t>Versão</t>
  </si>
  <si>
    <t>de</t>
  </si>
  <si>
    <t>Observação</t>
  </si>
  <si>
    <t>Meses</t>
  </si>
  <si>
    <t>Município(*)</t>
  </si>
  <si>
    <t>Geração de Modelo Digital de Supervicie - MDS - RURAL</t>
  </si>
  <si>
    <t>Software de Gestão de Patrimônio (Cadastrado no ProSOFT)</t>
  </si>
  <si>
    <t>Capacitação em Software de Gestão de Patrimônio</t>
  </si>
  <si>
    <t>Customização do Software de Gestão de Patrimônio</t>
  </si>
  <si>
    <t>Bairro/Distrito (*)</t>
  </si>
  <si>
    <t>Banco com multiplos lugares - Longarina - Espera para atendimento</t>
  </si>
  <si>
    <t>SP</t>
  </si>
  <si>
    <t>67.995.027/0001-32</t>
  </si>
  <si>
    <t>Rua</t>
  </si>
  <si>
    <t>13184-472</t>
  </si>
  <si>
    <t>3519071</t>
  </si>
  <si>
    <t>Angelo Perugini</t>
  </si>
  <si>
    <t>(19)982773616</t>
  </si>
  <si>
    <t>prefeito@hortolandia.sp.gov.br</t>
  </si>
  <si>
    <t>70% + 20%</t>
  </si>
  <si>
    <t>Rubia Mara Rossi Ferreira</t>
  </si>
  <si>
    <t>Eidy Crisitina Assunção Batista</t>
  </si>
  <si>
    <t>X</t>
  </si>
  <si>
    <t>(19)974077543</t>
  </si>
  <si>
    <t>Atualização da base cartográfica e a customização de um sistema de informação geográfico.</t>
  </si>
  <si>
    <t>Buscar uma conectividade eficiente e eficaz, aumentar a capacidade de processamento e armazenamento do datacenter e aquisição e substituição dos computadores da Secretaria de Saúde e Educação.</t>
  </si>
  <si>
    <t>Capacitação dos funcionários da folha de pagamento e upgrade dos equipamentos dos servidores do corpo administrativo da Prefeitura Municipal de Hortolândia.</t>
  </si>
  <si>
    <t>Modernização no parque tecnológico da Secretaria de Finanças, e aprimoramento na gestão de dívida ativa.</t>
  </si>
  <si>
    <t>Silvânia Azevedo de Sá</t>
  </si>
  <si>
    <t>rubia@hortolandia.sp.gov.br</t>
  </si>
  <si>
    <t>Ampliação e modernização de infraestrutura de rede, armazenamento e equipamentos; Promovendo a integração e conectividade eficiente entre os prédios públicos, permitindo que o acesso a informação e os serviços públicos sejam bem elaborados e ágeis. E a atualização da base de dados georeferenciados e do cadastro dos imóveis, visando o aumento na receita tributária e a elaboração de um cadastro único.</t>
  </si>
  <si>
    <t>Readequação na parte mobiliária da central de atendimento e aquisição de computadores para atendimento público.</t>
  </si>
  <si>
    <t>MUNICIPIO DE HORTOLANDIA</t>
  </si>
  <si>
    <t>R JOSE CLAUDIO ALVES DOS SANTOS</t>
  </si>
  <si>
    <t>Loteamento Remanso Campineiro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</si>
</sst>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_-;\-* #,##0.0_-;_-* &quot;-&quot;??_-;_-@_-"/>
    <numFmt numFmtId="171" formatCode="_-* #,##0_-;\-* #,##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_);_(@_)"/>
    <numFmt numFmtId="175" formatCode="_(* #,##0.00_);_(* \(#,##0.00\);_(* &quot;-&quot;??_);_(@_)"/>
    <numFmt numFmtId="176" formatCode="[$-416]dddd\,\ d&quot; de &quot;mmmm&quot; de &quot;yyyy"/>
    <numFmt numFmtId="177" formatCode="0.0"/>
    <numFmt numFmtId="178" formatCode="\ @"/>
    <numFmt numFmtId="179" formatCode="@\ "/>
    <numFmt numFmtId="180" formatCode="\ \ @"/>
    <numFmt numFmtId="181" formatCode="0_);\(0\)"/>
    <numFmt numFmtId="182" formatCode="0.000%_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171" fontId="0" fillId="0" borderId="10" xfId="61" applyNumberFormat="1" applyFont="1" applyFill="1" applyBorder="1" applyAlignment="1" applyProtection="1">
      <alignment horizontal="justify" vertical="center" wrapText="1"/>
      <protection hidden="1"/>
    </xf>
    <xf numFmtId="43" fontId="0" fillId="0" borderId="10" xfId="61" applyFont="1" applyFill="1" applyBorder="1" applyAlignment="1" applyProtection="1">
      <alignment horizontal="justify" vertical="center" wrapText="1"/>
      <protection hidden="1"/>
    </xf>
    <xf numFmtId="43" fontId="0" fillId="0" borderId="11" xfId="61" applyFont="1" applyFill="1" applyBorder="1" applyAlignment="1" applyProtection="1">
      <alignment horizontal="justify" vertical="center" wrapText="1"/>
      <protection hidden="1"/>
    </xf>
    <xf numFmtId="0" fontId="1" fillId="8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47" applyFont="1" applyFill="1" applyBorder="1" applyAlignment="1" applyProtection="1">
      <alignment horizontal="left" wrapText="1"/>
      <protection/>
    </xf>
    <xf numFmtId="0" fontId="4" fillId="0" borderId="0" xfId="47" applyFont="1" applyFill="1" applyBorder="1" applyAlignment="1" applyProtection="1">
      <alignment wrapText="1"/>
      <protection/>
    </xf>
    <xf numFmtId="0" fontId="4" fillId="0" borderId="0" xfId="47" applyFont="1" applyFill="1" applyBorder="1" applyAlignment="1" applyProtection="1">
      <alignment horizontal="center" wrapText="1"/>
      <protection/>
    </xf>
    <xf numFmtId="49" fontId="4" fillId="0" borderId="0" xfId="61" applyNumberFormat="1" applyFont="1" applyFill="1" applyBorder="1" applyAlignment="1" applyProtection="1">
      <alignment horizontal="center" wrapText="1"/>
      <protection/>
    </xf>
    <xf numFmtId="171" fontId="4" fillId="0" borderId="0" xfId="61" applyNumberFormat="1" applyFont="1" applyFill="1" applyBorder="1" applyAlignment="1" applyProtection="1">
      <alignment horizontal="center" wrapText="1"/>
      <protection/>
    </xf>
    <xf numFmtId="170" fontId="4" fillId="0" borderId="0" xfId="61" applyNumberFormat="1" applyFont="1" applyFill="1" applyBorder="1" applyAlignment="1" applyProtection="1">
      <alignment horizontal="center" wrapText="1"/>
      <protection/>
    </xf>
    <xf numFmtId="49" fontId="4" fillId="0" borderId="0" xfId="47" applyNumberFormat="1" applyFont="1" applyFill="1" applyBorder="1" applyAlignment="1" applyProtection="1">
      <alignment wrapText="1"/>
      <protection/>
    </xf>
    <xf numFmtId="49" fontId="4" fillId="0" borderId="0" xfId="47" applyNumberFormat="1" applyFont="1" applyFill="1" applyBorder="1" applyAlignment="1" applyProtection="1">
      <alignment horizontal="center" wrapText="1"/>
      <protection/>
    </xf>
    <xf numFmtId="43" fontId="4" fillId="0" borderId="0" xfId="61" applyFont="1" applyFill="1" applyBorder="1" applyAlignment="1" applyProtection="1">
      <alignment horizontal="right" wrapText="1"/>
      <protection/>
    </xf>
    <xf numFmtId="1" fontId="4" fillId="0" borderId="0" xfId="61" applyNumberFormat="1" applyFont="1" applyFill="1" applyBorder="1" applyAlignment="1" applyProtection="1">
      <alignment horizontal="center" wrapText="1"/>
      <protection/>
    </xf>
    <xf numFmtId="14" fontId="4" fillId="0" borderId="0" xfId="47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71" fontId="0" fillId="0" borderId="0" xfId="61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171" fontId="0" fillId="33" borderId="10" xfId="61" applyNumberFormat="1" applyFont="1" applyFill="1" applyBorder="1" applyAlignment="1" applyProtection="1">
      <alignment horizontal="justify" vertical="center" wrapText="1"/>
      <protection hidden="1" locked="0"/>
    </xf>
    <xf numFmtId="43" fontId="0" fillId="33" borderId="10" xfId="61" applyFont="1" applyFill="1" applyBorder="1" applyAlignment="1" applyProtection="1">
      <alignment horizontal="justify" vertical="center" wrapText="1"/>
      <protection hidden="1" locked="0"/>
    </xf>
    <xf numFmtId="0" fontId="1" fillId="8" borderId="16" xfId="0" applyFont="1" applyFill="1" applyBorder="1" applyAlignment="1" applyProtection="1">
      <alignment horizontal="center" vertical="center" wrapText="1"/>
      <protection hidden="1"/>
    </xf>
    <xf numFmtId="171" fontId="1" fillId="8" borderId="16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justify" vertical="center" wrapText="1"/>
      <protection hidden="1"/>
    </xf>
    <xf numFmtId="0" fontId="0" fillId="0" borderId="18" xfId="0" applyFont="1" applyFill="1" applyBorder="1" applyAlignment="1" applyProtection="1">
      <alignment horizontal="justify" vertical="center" wrapText="1"/>
      <protection hidden="1"/>
    </xf>
    <xf numFmtId="171" fontId="0" fillId="33" borderId="18" xfId="61" applyNumberFormat="1" applyFont="1" applyFill="1" applyBorder="1" applyAlignment="1" applyProtection="1">
      <alignment horizontal="justify" vertical="center" wrapText="1"/>
      <protection hidden="1" locked="0"/>
    </xf>
    <xf numFmtId="43" fontId="0" fillId="33" borderId="18" xfId="61" applyFont="1" applyFill="1" applyBorder="1" applyAlignment="1" applyProtection="1">
      <alignment horizontal="justify" vertical="center" wrapText="1"/>
      <protection hidden="1" locked="0"/>
    </xf>
    <xf numFmtId="43" fontId="0" fillId="0" borderId="18" xfId="61" applyFont="1" applyFill="1" applyBorder="1" applyAlignment="1" applyProtection="1">
      <alignment horizontal="justify" vertical="center" wrapText="1"/>
      <protection hidden="1"/>
    </xf>
    <xf numFmtId="0" fontId="0" fillId="0" borderId="18" xfId="0" applyFont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justify" vertical="center" wrapText="1"/>
      <protection hidden="1"/>
    </xf>
    <xf numFmtId="0" fontId="0" fillId="0" borderId="13" xfId="0" applyFont="1" applyBorder="1" applyAlignment="1" applyProtection="1">
      <alignment horizontal="justify" vertical="center" wrapText="1"/>
      <protection hidden="1"/>
    </xf>
    <xf numFmtId="0" fontId="0" fillId="0" borderId="19" xfId="0" applyFont="1" applyFill="1" applyBorder="1" applyAlignment="1" applyProtection="1">
      <alignment horizontal="justify" vertical="center" wrapText="1"/>
      <protection hidden="1"/>
    </xf>
    <xf numFmtId="171" fontId="0" fillId="33" borderId="19" xfId="61" applyNumberFormat="1" applyFont="1" applyFill="1" applyBorder="1" applyAlignment="1" applyProtection="1">
      <alignment horizontal="justify" vertical="center" wrapText="1"/>
      <protection hidden="1" locked="0"/>
    </xf>
    <xf numFmtId="43" fontId="0" fillId="33" borderId="19" xfId="61" applyFont="1" applyFill="1" applyBorder="1" applyAlignment="1" applyProtection="1">
      <alignment horizontal="justify" vertical="center" wrapText="1"/>
      <protection hidden="1" locked="0"/>
    </xf>
    <xf numFmtId="43" fontId="0" fillId="0" borderId="19" xfId="61" applyFont="1" applyFill="1" applyBorder="1" applyAlignment="1" applyProtection="1">
      <alignment horizontal="justify" vertical="center" wrapText="1"/>
      <protection hidden="1"/>
    </xf>
    <xf numFmtId="0" fontId="0" fillId="0" borderId="19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justify" vertical="center" wrapText="1"/>
      <protection hidden="1"/>
    </xf>
    <xf numFmtId="0" fontId="0" fillId="0" borderId="20" xfId="0" applyFont="1" applyFill="1" applyBorder="1" applyAlignment="1" applyProtection="1">
      <alignment horizontal="justify" vertical="center" wrapText="1"/>
      <protection hidden="1"/>
    </xf>
    <xf numFmtId="0" fontId="0" fillId="0" borderId="13" xfId="0" applyFont="1" applyBorder="1" applyAlignment="1" applyProtection="1">
      <alignment horizontal="justify" vertical="center" wrapText="1"/>
      <protection hidden="1"/>
    </xf>
    <xf numFmtId="0" fontId="0" fillId="0" borderId="20" xfId="0" applyFont="1" applyBorder="1" applyAlignment="1" applyProtection="1">
      <alignment horizontal="justify" vertical="center" wrapText="1"/>
      <protection hidden="1"/>
    </xf>
    <xf numFmtId="0" fontId="0" fillId="0" borderId="21" xfId="0" applyFont="1" applyFill="1" applyBorder="1" applyAlignment="1" applyProtection="1">
      <alignment horizontal="justify" vertical="center" wrapText="1"/>
      <protection hidden="1"/>
    </xf>
    <xf numFmtId="0" fontId="0" fillId="0" borderId="22" xfId="0" applyFont="1" applyFill="1" applyBorder="1" applyAlignment="1" applyProtection="1">
      <alignment horizontal="justify" vertical="center" wrapText="1"/>
      <protection hidden="1"/>
    </xf>
    <xf numFmtId="171" fontId="0" fillId="33" borderId="22" xfId="61" applyNumberFormat="1" applyFont="1" applyFill="1" applyBorder="1" applyAlignment="1" applyProtection="1">
      <alignment horizontal="justify" vertical="center" wrapText="1"/>
      <protection hidden="1" locked="0"/>
    </xf>
    <xf numFmtId="43" fontId="0" fillId="33" borderId="22" xfId="61" applyFont="1" applyFill="1" applyBorder="1" applyAlignment="1" applyProtection="1">
      <alignment horizontal="justify" vertical="center" wrapText="1"/>
      <protection hidden="1" locked="0"/>
    </xf>
    <xf numFmtId="43" fontId="0" fillId="0" borderId="22" xfId="61" applyFont="1" applyFill="1" applyBorder="1" applyAlignment="1" applyProtection="1">
      <alignment horizontal="justify" vertical="center" wrapText="1"/>
      <protection hidden="1"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8" fillId="3" borderId="23" xfId="0" applyFont="1" applyFill="1" applyBorder="1" applyAlignment="1" applyProtection="1">
      <alignment horizontal="left" vertical="center"/>
      <protection/>
    </xf>
    <xf numFmtId="171" fontId="0" fillId="33" borderId="10" xfId="61" applyNumberFormat="1" applyFont="1" applyFill="1" applyBorder="1" applyAlignment="1" applyProtection="1">
      <alignment horizontal="justify" vertical="center" wrapText="1"/>
      <protection hidden="1" locked="0"/>
    </xf>
    <xf numFmtId="0" fontId="4" fillId="0" borderId="10" xfId="47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47" applyFont="1" applyFill="1" applyBorder="1" applyAlignment="1" applyProtection="1">
      <alignment horizontal="center" vertical="center"/>
      <protection/>
    </xf>
    <xf numFmtId="0" fontId="4" fillId="0" borderId="0" xfId="47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9" fillId="0" borderId="15" xfId="47" applyFont="1" applyFill="1" applyBorder="1" applyAlignment="1" applyProtection="1">
      <alignment/>
      <protection/>
    </xf>
    <xf numFmtId="0" fontId="9" fillId="0" borderId="0" xfId="47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171" fontId="0" fillId="0" borderId="10" xfId="61" applyNumberFormat="1" applyFont="1" applyFill="1" applyBorder="1" applyAlignment="1" applyProtection="1">
      <alignment horizontal="justify" vertical="center" wrapText="1"/>
      <protection hidden="1"/>
    </xf>
    <xf numFmtId="0" fontId="0" fillId="0" borderId="26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justify" vertical="center" wrapText="1"/>
      <protection hidden="1"/>
    </xf>
    <xf numFmtId="0" fontId="0" fillId="0" borderId="13" xfId="0" applyFont="1" applyFill="1" applyBorder="1" applyAlignment="1" applyProtection="1">
      <alignment horizontal="justify" vertical="center" wrapText="1"/>
      <protection hidden="1"/>
    </xf>
    <xf numFmtId="0" fontId="0" fillId="0" borderId="20" xfId="0" applyFont="1" applyFill="1" applyBorder="1" applyAlignment="1" applyProtection="1">
      <alignment horizontal="justify" vertical="center" wrapText="1"/>
      <protection hidden="1"/>
    </xf>
    <xf numFmtId="171" fontId="0" fillId="33" borderId="16" xfId="61" applyNumberFormat="1" applyFont="1" applyFill="1" applyBorder="1" applyAlignment="1" applyProtection="1">
      <alignment horizontal="justify" vertical="center" wrapText="1"/>
      <protection hidden="1" locked="0"/>
    </xf>
    <xf numFmtId="43" fontId="0" fillId="33" borderId="16" xfId="61" applyFont="1" applyFill="1" applyBorder="1" applyAlignment="1" applyProtection="1">
      <alignment horizontal="justify" vertical="center" wrapText="1"/>
      <protection hidden="1" locked="0"/>
    </xf>
    <xf numFmtId="0" fontId="0" fillId="0" borderId="10" xfId="0" applyFont="1" applyFill="1" applyBorder="1" applyAlignment="1" applyProtection="1">
      <alignment horizontal="left" vertical="top" wrapText="1"/>
      <protection hidden="1"/>
    </xf>
    <xf numFmtId="0" fontId="4" fillId="0" borderId="0" xfId="47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 hidden="1"/>
    </xf>
    <xf numFmtId="0" fontId="0" fillId="0" borderId="20" xfId="0" applyFont="1" applyFill="1" applyBorder="1" applyAlignment="1" applyProtection="1">
      <alignment horizontal="left" vertical="top"/>
      <protection hidden="1"/>
    </xf>
    <xf numFmtId="0" fontId="1" fillId="8" borderId="0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1" fillId="8" borderId="10" xfId="0" applyFont="1" applyFill="1" applyBorder="1" applyAlignment="1" applyProtection="1">
      <alignment horizontal="center" vertical="center" wrapText="1"/>
      <protection hidden="1"/>
    </xf>
    <xf numFmtId="43" fontId="0" fillId="0" borderId="10" xfId="0" applyNumberFormat="1" applyBorder="1" applyAlignment="1" applyProtection="1">
      <alignment/>
      <protection/>
    </xf>
    <xf numFmtId="0" fontId="5" fillId="9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47" applyFont="1" applyFill="1" applyBorder="1" applyAlignment="1" applyProtection="1">
      <alignment horizontal="center" vertical="center"/>
      <protection/>
    </xf>
    <xf numFmtId="49" fontId="4" fillId="33" borderId="10" xfId="61" applyNumberFormat="1" applyFont="1" applyFill="1" applyBorder="1" applyAlignment="1" applyProtection="1">
      <alignment horizontal="center" wrapText="1"/>
      <protection locked="0"/>
    </xf>
    <xf numFmtId="0" fontId="4" fillId="33" borderId="10" xfId="47" applyFont="1" applyFill="1" applyBorder="1" applyAlignment="1" applyProtection="1">
      <alignment horizontal="left" wrapText="1"/>
      <protection locked="0"/>
    </xf>
    <xf numFmtId="0" fontId="4" fillId="33" borderId="10" xfId="47" applyFont="1" applyFill="1" applyBorder="1" applyAlignment="1" applyProtection="1">
      <alignment horizontal="center" wrapText="1"/>
      <protection locked="0"/>
    </xf>
    <xf numFmtId="170" fontId="4" fillId="33" borderId="10" xfId="61" applyNumberFormat="1" applyFont="1" applyFill="1" applyBorder="1" applyAlignment="1" applyProtection="1">
      <alignment horizontal="center" wrapText="1"/>
      <protection locked="0"/>
    </xf>
    <xf numFmtId="49" fontId="4" fillId="33" borderId="10" xfId="47" applyNumberFormat="1" applyFont="1" applyFill="1" applyBorder="1" applyAlignment="1" applyProtection="1">
      <alignment horizontal="center" wrapText="1"/>
      <protection locked="0"/>
    </xf>
    <xf numFmtId="0" fontId="9" fillId="0" borderId="0" xfId="47" applyFont="1" applyFill="1" applyBorder="1" applyAlignment="1" applyProtection="1">
      <alignment horizontal="center"/>
      <protection/>
    </xf>
    <xf numFmtId="0" fontId="4" fillId="33" borderId="10" xfId="47" applyFont="1" applyFill="1" applyBorder="1" applyAlignment="1" applyProtection="1">
      <alignment horizontal="left" vertical="center" wrapText="1"/>
      <protection locked="0"/>
    </xf>
    <xf numFmtId="0" fontId="9" fillId="0" borderId="15" xfId="47" applyFont="1" applyFill="1" applyBorder="1" applyAlignment="1" applyProtection="1">
      <alignment horizontal="left" wrapText="1"/>
      <protection/>
    </xf>
    <xf numFmtId="0" fontId="9" fillId="0" borderId="0" xfId="47" applyFont="1" applyFill="1" applyBorder="1" applyAlignment="1" applyProtection="1">
      <alignment horizontal="left" wrapText="1"/>
      <protection/>
    </xf>
    <xf numFmtId="14" fontId="4" fillId="33" borderId="12" xfId="47" applyNumberFormat="1" applyFont="1" applyFill="1" applyBorder="1" applyAlignment="1" applyProtection="1">
      <alignment horizontal="center" wrapText="1"/>
      <protection locked="0"/>
    </xf>
    <xf numFmtId="14" fontId="4" fillId="33" borderId="30" xfId="47" applyNumberFormat="1" applyFont="1" applyFill="1" applyBorder="1" applyAlignment="1" applyProtection="1">
      <alignment horizontal="center" wrapText="1"/>
      <protection locked="0"/>
    </xf>
    <xf numFmtId="14" fontId="4" fillId="33" borderId="31" xfId="47" applyNumberFormat="1" applyFont="1" applyFill="1" applyBorder="1" applyAlignment="1" applyProtection="1">
      <alignment horizontal="center" wrapText="1"/>
      <protection locked="0"/>
    </xf>
    <xf numFmtId="0" fontId="4" fillId="0" borderId="15" xfId="47" applyFont="1" applyFill="1" applyBorder="1" applyAlignment="1" applyProtection="1">
      <alignment horizontal="left" wrapText="1"/>
      <protection/>
    </xf>
    <xf numFmtId="0" fontId="4" fillId="0" borderId="0" xfId="47" applyFont="1" applyFill="1" applyBorder="1" applyAlignment="1" applyProtection="1">
      <alignment horizontal="left" wrapText="1"/>
      <protection/>
    </xf>
    <xf numFmtId="1" fontId="4" fillId="33" borderId="12" xfId="61" applyNumberFormat="1" applyFont="1" applyFill="1" applyBorder="1" applyAlignment="1" applyProtection="1">
      <alignment horizontal="center" wrapText="1"/>
      <protection/>
    </xf>
    <xf numFmtId="1" fontId="4" fillId="33" borderId="31" xfId="61" applyNumberFormat="1" applyFont="1" applyFill="1" applyBorder="1" applyAlignment="1" applyProtection="1">
      <alignment horizontal="center" wrapText="1"/>
      <protection/>
    </xf>
    <xf numFmtId="0" fontId="4" fillId="0" borderId="12" xfId="47" applyFont="1" applyFill="1" applyBorder="1" applyAlignment="1" applyProtection="1">
      <alignment horizontal="center" vertical="center"/>
      <protection/>
    </xf>
    <xf numFmtId="0" fontId="4" fillId="0" borderId="30" xfId="47" applyFont="1" applyFill="1" applyBorder="1" applyAlignment="1" applyProtection="1">
      <alignment horizontal="center" vertical="center"/>
      <protection/>
    </xf>
    <xf numFmtId="0" fontId="4" fillId="0" borderId="31" xfId="47" applyFont="1" applyFill="1" applyBorder="1" applyAlignment="1" applyProtection="1">
      <alignment horizontal="center" vertical="center"/>
      <protection/>
    </xf>
    <xf numFmtId="0" fontId="10" fillId="0" borderId="15" xfId="47" applyFont="1" applyFill="1" applyBorder="1" applyAlignment="1" applyProtection="1">
      <alignment horizontal="left" wrapText="1"/>
      <protection/>
    </xf>
    <xf numFmtId="0" fontId="10" fillId="0" borderId="0" xfId="47" applyFont="1" applyFill="1" applyBorder="1" applyAlignment="1" applyProtection="1">
      <alignment horizontal="left" wrapText="1"/>
      <protection/>
    </xf>
    <xf numFmtId="0" fontId="4" fillId="33" borderId="10" xfId="47" applyNumberFormat="1" applyFont="1" applyFill="1" applyBorder="1" applyAlignment="1" applyProtection="1">
      <alignment horizontal="center" wrapText="1"/>
      <protection/>
    </xf>
    <xf numFmtId="171" fontId="4" fillId="33" borderId="12" xfId="61" applyNumberFormat="1" applyFont="1" applyFill="1" applyBorder="1" applyAlignment="1" applyProtection="1">
      <alignment horizontal="center" wrapText="1"/>
      <protection locked="0"/>
    </xf>
    <xf numFmtId="171" fontId="4" fillId="33" borderId="31" xfId="61" applyNumberFormat="1" applyFont="1" applyFill="1" applyBorder="1" applyAlignment="1" applyProtection="1">
      <alignment horizontal="center" wrapText="1"/>
      <protection locked="0"/>
    </xf>
    <xf numFmtId="171" fontId="4" fillId="33" borderId="12" xfId="61" applyNumberFormat="1" applyFont="1" applyFill="1" applyBorder="1" applyAlignment="1" applyProtection="1">
      <alignment horizontal="center" wrapText="1"/>
      <protection/>
    </xf>
    <xf numFmtId="171" fontId="4" fillId="33" borderId="31" xfId="61" applyNumberFormat="1" applyFont="1" applyFill="1" applyBorder="1" applyAlignment="1" applyProtection="1">
      <alignment horizontal="center" wrapText="1"/>
      <protection/>
    </xf>
    <xf numFmtId="0" fontId="4" fillId="33" borderId="10" xfId="47" applyFont="1" applyFill="1" applyBorder="1" applyAlignment="1" applyProtection="1">
      <alignment horizontal="center" wrapText="1"/>
      <protection/>
    </xf>
    <xf numFmtId="3" fontId="4" fillId="33" borderId="12" xfId="47" applyNumberFormat="1" applyFont="1" applyFill="1" applyBorder="1" applyAlignment="1" applyProtection="1">
      <alignment horizontal="center" wrapText="1"/>
      <protection locked="0"/>
    </xf>
    <xf numFmtId="0" fontId="4" fillId="33" borderId="30" xfId="47" applyFont="1" applyFill="1" applyBorder="1" applyAlignment="1" applyProtection="1">
      <alignment horizontal="center" wrapText="1"/>
      <protection locked="0"/>
    </xf>
    <xf numFmtId="0" fontId="4" fillId="33" borderId="12" xfId="47" applyFont="1" applyFill="1" applyBorder="1" applyAlignment="1" applyProtection="1">
      <alignment horizontal="left" vertical="center" wrapText="1"/>
      <protection locked="0"/>
    </xf>
    <xf numFmtId="0" fontId="4" fillId="33" borderId="30" xfId="47" applyFont="1" applyFill="1" applyBorder="1" applyAlignment="1" applyProtection="1">
      <alignment horizontal="left" vertical="center" wrapText="1"/>
      <protection locked="0"/>
    </xf>
    <xf numFmtId="0" fontId="4" fillId="33" borderId="31" xfId="47" applyFont="1" applyFill="1" applyBorder="1" applyAlignment="1" applyProtection="1">
      <alignment horizontal="left" vertical="center" wrapText="1"/>
      <protection locked="0"/>
    </xf>
    <xf numFmtId="0" fontId="4" fillId="33" borderId="12" xfId="47" applyFont="1" applyFill="1" applyBorder="1" applyAlignment="1" applyProtection="1">
      <alignment horizontal="center" vertical="center" wrapText="1"/>
      <protection locked="0"/>
    </xf>
    <xf numFmtId="0" fontId="4" fillId="33" borderId="31" xfId="47" applyFont="1" applyFill="1" applyBorder="1" applyAlignment="1" applyProtection="1">
      <alignment horizontal="center" vertical="center" wrapText="1"/>
      <protection locked="0"/>
    </xf>
    <xf numFmtId="171" fontId="4" fillId="33" borderId="10" xfId="61" applyNumberFormat="1" applyFont="1" applyFill="1" applyBorder="1" applyAlignment="1" applyProtection="1">
      <alignment horizontal="center" wrapText="1"/>
      <protection locked="0"/>
    </xf>
    <xf numFmtId="43" fontId="4" fillId="33" borderId="12" xfId="61" applyFont="1" applyFill="1" applyBorder="1" applyAlignment="1" applyProtection="1">
      <alignment horizontal="right" wrapText="1"/>
      <protection locked="0"/>
    </xf>
    <xf numFmtId="43" fontId="4" fillId="33" borderId="30" xfId="61" applyFont="1" applyFill="1" applyBorder="1" applyAlignment="1" applyProtection="1">
      <alignment horizontal="right" wrapText="1"/>
      <protection locked="0"/>
    </xf>
    <xf numFmtId="43" fontId="4" fillId="33" borderId="31" xfId="61" applyFont="1" applyFill="1" applyBorder="1" applyAlignment="1" applyProtection="1">
      <alignment horizontal="right" wrapText="1"/>
      <protection locked="0"/>
    </xf>
    <xf numFmtId="0" fontId="4" fillId="0" borderId="0" xfId="47" applyFont="1" applyFill="1" applyBorder="1" applyAlignment="1" applyProtection="1">
      <alignment horizontal="center" vertical="center" wrapText="1"/>
      <protection/>
    </xf>
    <xf numFmtId="14" fontId="4" fillId="0" borderId="0" xfId="47" applyNumberFormat="1" applyFont="1" applyFill="1" applyBorder="1" applyAlignment="1" applyProtection="1">
      <alignment horizontal="center" vertical="center" wrapText="1"/>
      <protection/>
    </xf>
    <xf numFmtId="0" fontId="4" fillId="0" borderId="0" xfId="47" applyFont="1" applyFill="1" applyBorder="1" applyAlignment="1" applyProtection="1">
      <alignment horizontal="right" vertical="center" wrapText="1"/>
      <protection/>
    </xf>
    <xf numFmtId="0" fontId="4" fillId="0" borderId="0" xfId="47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left"/>
      <protection/>
    </xf>
    <xf numFmtId="0" fontId="0" fillId="33" borderId="30" xfId="0" applyFont="1" applyFill="1" applyBorder="1" applyAlignment="1" applyProtection="1">
      <alignment horizontal="left"/>
      <protection locked="0"/>
    </xf>
    <xf numFmtId="0" fontId="0" fillId="33" borderId="31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9" fontId="0" fillId="0" borderId="10" xfId="49" applyFont="1" applyBorder="1" applyAlignment="1" applyProtection="1">
      <alignment horizontal="center"/>
      <protection/>
    </xf>
    <xf numFmtId="0" fontId="5" fillId="2" borderId="33" xfId="0" applyFont="1" applyFill="1" applyBorder="1" applyAlignment="1" applyProtection="1">
      <alignment horizontal="center" vertical="center" wrapText="1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2" borderId="35" xfId="0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36" xfId="0" applyFont="1" applyFill="1" applyBorder="1" applyAlignment="1" applyProtection="1">
      <alignment horizontal="left" vertical="center" wrapText="1"/>
      <protection locked="0"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 applyProtection="1">
      <alignment horizontal="left" vertical="top" wrapText="1"/>
      <protection locked="0"/>
    </xf>
    <xf numFmtId="0" fontId="3" fillId="33" borderId="36" xfId="0" applyFont="1" applyFill="1" applyBorder="1" applyAlignment="1" applyProtection="1">
      <alignment horizontal="left" vertical="top" wrapText="1"/>
      <protection locked="0"/>
    </xf>
    <xf numFmtId="0" fontId="3" fillId="33" borderId="20" xfId="0" applyFont="1" applyFill="1" applyBorder="1" applyAlignment="1" applyProtection="1">
      <alignment horizontal="left" vertical="top" wrapText="1"/>
      <protection locked="0"/>
    </xf>
    <xf numFmtId="0" fontId="3" fillId="33" borderId="19" xfId="0" applyFont="1" applyFill="1" applyBorder="1" applyAlignment="1" applyProtection="1">
      <alignment horizontal="left" vertical="top" wrapText="1"/>
      <protection locked="0"/>
    </xf>
    <xf numFmtId="0" fontId="3" fillId="33" borderId="37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/>
      <protection/>
    </xf>
    <xf numFmtId="43" fontId="3" fillId="0" borderId="12" xfId="0" applyNumberFormat="1" applyFont="1" applyBorder="1" applyAlignment="1" applyProtection="1">
      <alignment horizontal="center"/>
      <protection/>
    </xf>
    <xf numFmtId="43" fontId="3" fillId="0" borderId="31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43" fontId="3" fillId="33" borderId="10" xfId="61" applyFont="1" applyFill="1" applyBorder="1" applyAlignment="1" applyProtection="1">
      <alignment horizontal="center"/>
      <protection locked="0"/>
    </xf>
    <xf numFmtId="43" fontId="3" fillId="34" borderId="10" xfId="61" applyFont="1" applyFill="1" applyBorder="1" applyAlignment="1" applyProtection="1">
      <alignment horizontal="center"/>
      <protection locked="0"/>
    </xf>
    <xf numFmtId="1" fontId="3" fillId="33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right"/>
      <protection/>
    </xf>
    <xf numFmtId="171" fontId="0" fillId="0" borderId="12" xfId="0" applyNumberFormat="1" applyBorder="1" applyAlignment="1" applyProtection="1">
      <alignment horizontal="center" vertical="center"/>
      <protection/>
    </xf>
    <xf numFmtId="171" fontId="0" fillId="0" borderId="30" xfId="0" applyNumberFormat="1" applyBorder="1" applyAlignment="1" applyProtection="1">
      <alignment horizontal="center" vertical="center"/>
      <protection/>
    </xf>
    <xf numFmtId="171" fontId="0" fillId="0" borderId="31" xfId="0" applyNumberFormat="1" applyBorder="1" applyAlignment="1" applyProtection="1">
      <alignment horizontal="center" vertical="center"/>
      <protection/>
    </xf>
    <xf numFmtId="43" fontId="0" fillId="0" borderId="10" xfId="0" applyNumberFormat="1" applyBorder="1" applyAlignment="1" applyProtection="1">
      <alignment horizontal="center"/>
      <protection/>
    </xf>
    <xf numFmtId="0" fontId="1" fillId="8" borderId="10" xfId="0" applyFont="1" applyFill="1" applyBorder="1" applyAlignment="1" applyProtection="1">
      <alignment horizontal="center" vertical="center" wrapText="1"/>
      <protection hidden="1"/>
    </xf>
    <xf numFmtId="171" fontId="0" fillId="0" borderId="12" xfId="61" applyNumberFormat="1" applyFont="1" applyBorder="1" applyAlignment="1" applyProtection="1">
      <alignment horizontal="center"/>
      <protection/>
    </xf>
    <xf numFmtId="171" fontId="0" fillId="0" borderId="30" xfId="61" applyNumberFormat="1" applyFont="1" applyBorder="1" applyAlignment="1" applyProtection="1">
      <alignment horizontal="center"/>
      <protection/>
    </xf>
    <xf numFmtId="171" fontId="0" fillId="0" borderId="31" xfId="61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43" fontId="0" fillId="0" borderId="12" xfId="61" applyFont="1" applyBorder="1" applyAlignment="1" applyProtection="1">
      <alignment horizontal="right"/>
      <protection/>
    </xf>
    <xf numFmtId="43" fontId="0" fillId="0" borderId="30" xfId="61" applyFont="1" applyBorder="1" applyAlignment="1" applyProtection="1">
      <alignment horizontal="right"/>
      <protection/>
    </xf>
    <xf numFmtId="43" fontId="0" fillId="0" borderId="31" xfId="61" applyFont="1" applyBorder="1" applyAlignment="1" applyProtection="1">
      <alignment horizontal="right"/>
      <protection/>
    </xf>
    <xf numFmtId="0" fontId="5" fillId="9" borderId="41" xfId="0" applyFont="1" applyFill="1" applyBorder="1" applyAlignment="1" applyProtection="1">
      <alignment horizontal="center" vertical="center" wrapText="1"/>
      <protection hidden="1"/>
    </xf>
    <xf numFmtId="0" fontId="5" fillId="9" borderId="3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1" fillId="8" borderId="12" xfId="0" applyFont="1" applyFill="1" applyBorder="1" applyAlignment="1" applyProtection="1">
      <alignment horizontal="center" vertical="center" wrapText="1"/>
      <protection hidden="1"/>
    </xf>
    <xf numFmtId="0" fontId="1" fillId="8" borderId="30" xfId="0" applyFont="1" applyFill="1" applyBorder="1" applyAlignment="1" applyProtection="1">
      <alignment horizontal="center" vertical="center" wrapText="1"/>
      <protection hidden="1"/>
    </xf>
    <xf numFmtId="0" fontId="1" fillId="8" borderId="31" xfId="0" applyFont="1" applyFill="1" applyBorder="1" applyAlignment="1" applyProtection="1">
      <alignment horizontal="center" vertical="center" wrapText="1"/>
      <protection hidden="1"/>
    </xf>
    <xf numFmtId="43" fontId="0" fillId="0" borderId="12" xfId="61" applyFont="1" applyBorder="1" applyAlignment="1" applyProtection="1">
      <alignment horizontal="center"/>
      <protection/>
    </xf>
    <xf numFmtId="43" fontId="0" fillId="0" borderId="30" xfId="61" applyFont="1" applyBorder="1" applyAlignment="1" applyProtection="1">
      <alignment horizontal="center"/>
      <protection/>
    </xf>
    <xf numFmtId="43" fontId="0" fillId="0" borderId="31" xfId="61" applyFont="1" applyBorder="1" applyAlignment="1" applyProtection="1">
      <alignment horizontal="center"/>
      <protection/>
    </xf>
    <xf numFmtId="43" fontId="1" fillId="8" borderId="10" xfId="6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 applyProtection="1">
      <alignment horizontal="left" vertical="center" wrapText="1"/>
      <protection hidden="1"/>
    </xf>
    <xf numFmtId="0" fontId="0" fillId="0" borderId="31" xfId="0" applyFont="1" applyFill="1" applyBorder="1" applyAlignment="1" applyProtection="1">
      <alignment horizontal="left" vertical="center" wrapText="1"/>
      <protection hidden="1"/>
    </xf>
    <xf numFmtId="0" fontId="1" fillId="8" borderId="12" xfId="0" applyFont="1" applyFill="1" applyBorder="1" applyAlignment="1" applyProtection="1">
      <alignment horizontal="right" vertical="center" wrapText="1"/>
      <protection hidden="1"/>
    </xf>
    <xf numFmtId="0" fontId="1" fillId="8" borderId="30" xfId="0" applyFont="1" applyFill="1" applyBorder="1" applyAlignment="1" applyProtection="1">
      <alignment horizontal="right" vertical="center" wrapText="1"/>
      <protection hidden="1"/>
    </xf>
    <xf numFmtId="0" fontId="1" fillId="8" borderId="31" xfId="0" applyFont="1" applyFill="1" applyBorder="1" applyAlignment="1" applyProtection="1">
      <alignment horizontal="right" vertical="center" wrapText="1"/>
      <protection hidden="1"/>
    </xf>
    <xf numFmtId="0" fontId="0" fillId="0" borderId="10" xfId="0" applyFont="1" applyBorder="1" applyAlignment="1" applyProtection="1">
      <alignment horizontal="left"/>
      <protection/>
    </xf>
    <xf numFmtId="0" fontId="1" fillId="8" borderId="25" xfId="0" applyFont="1" applyFill="1" applyBorder="1" applyAlignment="1" applyProtection="1">
      <alignment horizontal="center" vertical="center" wrapText="1"/>
      <protection hidden="1"/>
    </xf>
    <xf numFmtId="0" fontId="1" fillId="8" borderId="42" xfId="0" applyFont="1" applyFill="1" applyBorder="1" applyAlignment="1" applyProtection="1">
      <alignment horizontal="center" vertical="center" wrapText="1"/>
      <protection hidden="1"/>
    </xf>
    <xf numFmtId="171" fontId="0" fillId="0" borderId="10" xfId="61" applyNumberFormat="1" applyFont="1" applyBorder="1" applyAlignment="1" applyProtection="1">
      <alignment horizontal="right"/>
      <protection/>
    </xf>
    <xf numFmtId="171" fontId="0" fillId="0" borderId="11" xfId="61" applyNumberFormat="1" applyFont="1" applyBorder="1" applyAlignment="1" applyProtection="1">
      <alignment horizontal="right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3" borderId="44" xfId="0" applyFont="1" applyFill="1" applyBorder="1" applyAlignment="1" applyProtection="1">
      <alignment horizontal="center" vertical="center" wrapText="1"/>
      <protection/>
    </xf>
    <xf numFmtId="0" fontId="0" fillId="3" borderId="40" xfId="0" applyFont="1" applyFill="1" applyBorder="1" applyAlignment="1" applyProtection="1">
      <alignment horizontal="center" vertical="center" wrapText="1"/>
      <protection/>
    </xf>
    <xf numFmtId="0" fontId="0" fillId="3" borderId="45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3" borderId="43" xfId="0" applyFont="1" applyFill="1" applyBorder="1" applyAlignment="1" applyProtection="1">
      <alignment horizontal="center" vertical="center" wrapText="1"/>
      <protection/>
    </xf>
    <xf numFmtId="0" fontId="0" fillId="3" borderId="36" xfId="0" applyFont="1" applyFill="1" applyBorder="1" applyAlignment="1" applyProtection="1">
      <alignment horizontal="center" vertical="center" wrapText="1"/>
      <protection/>
    </xf>
    <xf numFmtId="0" fontId="0" fillId="3" borderId="37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3" borderId="36" xfId="0" applyFont="1" applyFill="1" applyBorder="1" applyAlignment="1" applyProtection="1">
      <alignment horizontal="center" vertical="center" wrapText="1"/>
      <protection/>
    </xf>
    <xf numFmtId="0" fontId="0" fillId="3" borderId="37" xfId="0" applyFont="1" applyFill="1" applyBorder="1" applyAlignment="1" applyProtection="1">
      <alignment horizontal="center" vertical="center" wrapText="1"/>
      <protection/>
    </xf>
    <xf numFmtId="0" fontId="0" fillId="3" borderId="46" xfId="0" applyFont="1" applyFill="1" applyBorder="1" applyAlignment="1" applyProtection="1">
      <alignment horizontal="center" vertical="center" wrapText="1"/>
      <protection/>
    </xf>
    <xf numFmtId="0" fontId="0" fillId="3" borderId="46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3" borderId="35" xfId="0" applyFont="1" applyFill="1" applyBorder="1" applyAlignment="1" applyProtection="1">
      <alignment horizontal="center" vertical="center" wrapText="1"/>
      <protection/>
    </xf>
    <xf numFmtId="0" fontId="0" fillId="3" borderId="38" xfId="0" applyFont="1" applyFill="1" applyBorder="1" applyAlignment="1" applyProtection="1">
      <alignment horizontal="center" vertical="center" wrapText="1"/>
      <protection/>
    </xf>
    <xf numFmtId="0" fontId="0" fillId="3" borderId="4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Plan1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T65"/>
  <sheetViews>
    <sheetView showGridLines="0" showRowColHeaders="0" zoomScale="115" zoomScaleNormal="115" workbookViewId="0" topLeftCell="A1">
      <selection activeCell="K35" sqref="K35:M35"/>
    </sheetView>
  </sheetViews>
  <sheetFormatPr defaultColWidth="0" defaultRowHeight="12.75" zeroHeight="1"/>
  <cols>
    <col min="1" max="10" width="4.8515625" style="77" customWidth="1"/>
    <col min="11" max="11" width="4.8515625" style="7" customWidth="1"/>
    <col min="12" max="20" width="4.8515625" style="6" customWidth="1"/>
    <col min="21" max="21" width="1.57421875" style="6" customWidth="1"/>
    <col min="22" max="16384" width="0" style="6" hidden="1" customWidth="1"/>
  </cols>
  <sheetData>
    <row r="1" spans="1:20" ht="18.75">
      <c r="A1" s="109" t="s">
        <v>249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10" ht="6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20" ht="15" customHeight="1">
      <c r="A3" s="74"/>
      <c r="B3" s="74"/>
      <c r="C3" s="74"/>
      <c r="D3" s="74"/>
      <c r="E3" s="74"/>
      <c r="F3" s="74"/>
      <c r="G3" s="74"/>
      <c r="H3" s="110" t="s">
        <v>352</v>
      </c>
      <c r="I3" s="110"/>
      <c r="J3" s="110"/>
      <c r="K3" s="112" t="s">
        <v>380</v>
      </c>
      <c r="L3" s="112"/>
      <c r="M3" s="112"/>
      <c r="N3" s="112"/>
      <c r="O3" s="112"/>
      <c r="P3" s="112"/>
      <c r="Q3" s="112"/>
      <c r="R3" s="112"/>
      <c r="S3" s="112"/>
      <c r="T3" s="112"/>
    </row>
    <row r="4" spans="1:20" ht="6" customHeight="1">
      <c r="A4" s="74"/>
      <c r="B4" s="74"/>
      <c r="C4" s="74"/>
      <c r="D4" s="74"/>
      <c r="E4" s="74"/>
      <c r="F4" s="74"/>
      <c r="G4" s="74"/>
      <c r="H4" s="75"/>
      <c r="I4" s="75"/>
      <c r="J4" s="75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 customHeight="1">
      <c r="A5" s="74"/>
      <c r="B5" s="76"/>
      <c r="C5" s="76"/>
      <c r="D5" s="76"/>
      <c r="E5" s="76"/>
      <c r="F5" s="76"/>
      <c r="G5" s="76"/>
      <c r="H5" s="76"/>
      <c r="I5" s="74"/>
      <c r="J5" s="72" t="s">
        <v>229</v>
      </c>
      <c r="K5" s="113" t="s">
        <v>359</v>
      </c>
      <c r="L5" s="113"/>
      <c r="M5" s="9"/>
      <c r="N5" s="9"/>
      <c r="O5" s="9"/>
      <c r="P5" s="9"/>
      <c r="Q5" s="9"/>
      <c r="R5" s="9"/>
      <c r="S5" s="9"/>
      <c r="T5" s="9"/>
    </row>
    <row r="6" spans="1:20" ht="6" customHeight="1">
      <c r="A6" s="74"/>
      <c r="B6" s="76"/>
      <c r="C6" s="76"/>
      <c r="D6" s="76"/>
      <c r="E6" s="76"/>
      <c r="F6" s="76"/>
      <c r="G6" s="76"/>
      <c r="H6" s="76"/>
      <c r="I6" s="74"/>
      <c r="J6" s="75"/>
      <c r="K6" s="10"/>
      <c r="L6" s="10"/>
      <c r="M6" s="9"/>
      <c r="N6" s="9"/>
      <c r="O6" s="9"/>
      <c r="P6" s="9"/>
      <c r="Q6" s="9"/>
      <c r="R6" s="9"/>
      <c r="S6" s="9"/>
      <c r="T6" s="9"/>
    </row>
    <row r="7" spans="1:20" ht="15" customHeight="1">
      <c r="A7" s="74"/>
      <c r="B7" s="76"/>
      <c r="C7" s="76"/>
      <c r="D7" s="76"/>
      <c r="E7" s="116" t="str">
        <f>IF((LEN(K7)&lt;&gt;18),"ajustar formato",IF(((MID(K7,3,1))&amp;(MID(K7,7,1))&amp;(MID(K7,11,1))&amp;(MID(K7,16,1)))="../-","formato OK","ajustar formato"))</f>
        <v>formato OK</v>
      </c>
      <c r="F7" s="116"/>
      <c r="G7" s="116"/>
      <c r="H7" s="76"/>
      <c r="I7" s="110" t="s">
        <v>230</v>
      </c>
      <c r="J7" s="110"/>
      <c r="K7" s="111" t="s">
        <v>360</v>
      </c>
      <c r="L7" s="111"/>
      <c r="M7" s="111"/>
      <c r="N7" s="111"/>
      <c r="O7" s="111"/>
      <c r="P7" s="118" t="s">
        <v>322</v>
      </c>
      <c r="Q7" s="119"/>
      <c r="R7" s="119"/>
      <c r="S7" s="119"/>
      <c r="T7" s="119"/>
    </row>
    <row r="8" spans="1:20" ht="6" customHeight="1">
      <c r="A8" s="74"/>
      <c r="B8" s="76"/>
      <c r="C8" s="76"/>
      <c r="D8" s="76"/>
      <c r="E8" s="76"/>
      <c r="F8" s="76"/>
      <c r="G8" s="76"/>
      <c r="H8" s="76"/>
      <c r="I8" s="74"/>
      <c r="J8" s="75"/>
      <c r="K8" s="10"/>
      <c r="L8" s="10"/>
      <c r="M8" s="9"/>
      <c r="N8" s="9"/>
      <c r="O8" s="9"/>
      <c r="P8" s="9"/>
      <c r="Q8" s="9"/>
      <c r="R8" s="9"/>
      <c r="S8" s="9"/>
      <c r="T8" s="9"/>
    </row>
    <row r="9" spans="1:18" ht="15" customHeight="1">
      <c r="A9" s="74"/>
      <c r="B9" s="76"/>
      <c r="C9" s="76"/>
      <c r="D9" s="76"/>
      <c r="E9" s="127" t="s">
        <v>335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9"/>
    </row>
    <row r="10" spans="1:20" ht="6" customHeight="1">
      <c r="A10" s="74"/>
      <c r="B10" s="76"/>
      <c r="C10" s="76"/>
      <c r="D10" s="76"/>
      <c r="E10" s="76"/>
      <c r="F10" s="76"/>
      <c r="G10" s="76"/>
      <c r="H10" s="76"/>
      <c r="I10" s="74"/>
      <c r="J10" s="75"/>
      <c r="K10" s="10"/>
      <c r="L10" s="10"/>
      <c r="M10" s="9"/>
      <c r="N10" s="9"/>
      <c r="O10" s="9"/>
      <c r="P10" s="9"/>
      <c r="Q10" s="9"/>
      <c r="R10" s="9"/>
      <c r="S10" s="9"/>
      <c r="T10" s="9"/>
    </row>
    <row r="11" spans="1:15" ht="15" customHeight="1">
      <c r="A11" s="74"/>
      <c r="B11" s="76"/>
      <c r="C11" s="76"/>
      <c r="D11" s="76"/>
      <c r="E11" s="110" t="s">
        <v>328</v>
      </c>
      <c r="F11" s="110"/>
      <c r="G11" s="110"/>
      <c r="H11" s="110"/>
      <c r="I11" s="110"/>
      <c r="J11" s="110"/>
      <c r="K11" s="140" t="s">
        <v>361</v>
      </c>
      <c r="L11" s="141"/>
      <c r="M11" s="141"/>
      <c r="N11" s="141"/>
      <c r="O11" s="142"/>
    </row>
    <row r="12" spans="1:20" ht="6" customHeight="1">
      <c r="A12" s="74"/>
      <c r="B12" s="76"/>
      <c r="C12" s="76"/>
      <c r="D12" s="76"/>
      <c r="E12" s="76"/>
      <c r="F12" s="76"/>
      <c r="G12" s="76"/>
      <c r="H12" s="76"/>
      <c r="I12" s="74"/>
      <c r="J12" s="75"/>
      <c r="K12" s="10"/>
      <c r="L12" s="10"/>
      <c r="M12" s="9"/>
      <c r="N12" s="9"/>
      <c r="O12" s="9"/>
      <c r="P12" s="9"/>
      <c r="Q12" s="9"/>
      <c r="R12" s="9"/>
      <c r="S12" s="9"/>
      <c r="T12" s="9"/>
    </row>
    <row r="13" spans="1:20" ht="15" customHeight="1">
      <c r="A13" s="74"/>
      <c r="B13" s="76"/>
      <c r="C13" s="76"/>
      <c r="D13" s="76"/>
      <c r="E13" s="110" t="s">
        <v>329</v>
      </c>
      <c r="F13" s="110"/>
      <c r="G13" s="110"/>
      <c r="H13" s="110"/>
      <c r="I13" s="110"/>
      <c r="J13" s="110"/>
      <c r="K13" s="117" t="s">
        <v>381</v>
      </c>
      <c r="L13" s="117"/>
      <c r="M13" s="117"/>
      <c r="N13" s="117"/>
      <c r="O13" s="117"/>
      <c r="P13" s="117"/>
      <c r="Q13" s="117"/>
      <c r="R13" s="117"/>
      <c r="S13" s="117"/>
      <c r="T13" s="117"/>
    </row>
    <row r="14" spans="1:20" ht="6" customHeight="1">
      <c r="A14" s="74"/>
      <c r="B14" s="76"/>
      <c r="C14" s="76"/>
      <c r="D14" s="76"/>
      <c r="E14" s="76"/>
      <c r="F14" s="76"/>
      <c r="G14" s="76"/>
      <c r="H14" s="76"/>
      <c r="I14" s="74"/>
      <c r="J14" s="75"/>
      <c r="K14" s="10"/>
      <c r="L14" s="10"/>
      <c r="M14" s="9"/>
      <c r="N14" s="9"/>
      <c r="O14" s="9"/>
      <c r="P14" s="9"/>
      <c r="Q14" s="9"/>
      <c r="R14" s="9"/>
      <c r="S14" s="9"/>
      <c r="T14" s="9"/>
    </row>
    <row r="15" spans="1:12" ht="15" customHeight="1">
      <c r="A15" s="74"/>
      <c r="B15" s="76"/>
      <c r="C15" s="76"/>
      <c r="D15" s="76"/>
      <c r="E15" s="110" t="s">
        <v>330</v>
      </c>
      <c r="F15" s="110"/>
      <c r="G15" s="110"/>
      <c r="H15" s="110"/>
      <c r="I15" s="110"/>
      <c r="J15" s="110"/>
      <c r="K15" s="143">
        <v>585</v>
      </c>
      <c r="L15" s="144"/>
    </row>
    <row r="16" spans="1:20" ht="6" customHeight="1">
      <c r="A16" s="74"/>
      <c r="B16" s="76"/>
      <c r="C16" s="76"/>
      <c r="D16" s="76"/>
      <c r="E16" s="76"/>
      <c r="F16" s="76"/>
      <c r="G16" s="76"/>
      <c r="H16" s="76"/>
      <c r="I16" s="74"/>
      <c r="J16" s="75"/>
      <c r="K16" s="10"/>
      <c r="L16" s="10"/>
      <c r="M16" s="9"/>
      <c r="N16" s="9"/>
      <c r="O16" s="9"/>
      <c r="P16" s="9"/>
      <c r="Q16" s="9"/>
      <c r="R16" s="9"/>
      <c r="S16" s="9"/>
      <c r="T16" s="9"/>
    </row>
    <row r="17" spans="5:18" ht="15" customHeight="1">
      <c r="E17" s="110" t="s">
        <v>331</v>
      </c>
      <c r="F17" s="110"/>
      <c r="G17" s="110"/>
      <c r="H17" s="110"/>
      <c r="I17" s="110"/>
      <c r="J17" s="110"/>
      <c r="K17" s="117"/>
      <c r="L17" s="117"/>
      <c r="M17" s="117"/>
      <c r="N17" s="117"/>
      <c r="O17" s="117"/>
      <c r="P17" s="117"/>
      <c r="Q17" s="117"/>
      <c r="R17" s="117"/>
    </row>
    <row r="18" spans="1:20" ht="6" customHeight="1">
      <c r="A18" s="74"/>
      <c r="B18" s="76"/>
      <c r="C18" s="76"/>
      <c r="D18" s="76"/>
      <c r="E18" s="76"/>
      <c r="F18" s="75"/>
      <c r="G18" s="75"/>
      <c r="H18" s="75"/>
      <c r="I18" s="75"/>
      <c r="J18" s="75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5:20" ht="15" customHeight="1">
      <c r="E19" s="110" t="s">
        <v>332</v>
      </c>
      <c r="F19" s="110"/>
      <c r="G19" s="110"/>
      <c r="H19" s="110"/>
      <c r="I19" s="110"/>
      <c r="J19" s="110"/>
      <c r="K19" s="138" t="s">
        <v>362</v>
      </c>
      <c r="L19" s="139"/>
      <c r="M19" s="139"/>
      <c r="N19" s="78" t="s">
        <v>323</v>
      </c>
      <c r="O19" s="78"/>
      <c r="P19" s="79"/>
      <c r="Q19" s="79"/>
      <c r="R19" s="116" t="str">
        <f>IF((LEN(K19)&lt;&gt;10),"ajustar formato",IF(((MID(K19,3,1))&amp;(MID(K19,7,1)))=".-","formato OK","ajustar formato"))</f>
        <v>ajustar formato</v>
      </c>
      <c r="S19" s="116"/>
      <c r="T19" s="116"/>
    </row>
    <row r="20" spans="1:20" ht="6" customHeight="1">
      <c r="A20" s="74"/>
      <c r="B20" s="76"/>
      <c r="C20" s="76"/>
      <c r="D20" s="76"/>
      <c r="E20" s="76"/>
      <c r="F20" s="76"/>
      <c r="G20" s="76"/>
      <c r="H20" s="76"/>
      <c r="I20" s="75"/>
      <c r="J20" s="75"/>
      <c r="K20" s="11"/>
      <c r="L20" s="11"/>
      <c r="M20" s="11"/>
      <c r="N20" s="11"/>
      <c r="O20" s="11"/>
      <c r="P20" s="9"/>
      <c r="Q20" s="9"/>
      <c r="R20" s="9"/>
      <c r="S20" s="9"/>
      <c r="T20" s="9"/>
    </row>
    <row r="21" spans="1:18" ht="15" customHeight="1">
      <c r="A21" s="74"/>
      <c r="B21" s="76"/>
      <c r="C21" s="76"/>
      <c r="D21" s="76"/>
      <c r="E21" s="110" t="s">
        <v>357</v>
      </c>
      <c r="F21" s="110"/>
      <c r="G21" s="110"/>
      <c r="H21" s="110"/>
      <c r="I21" s="110"/>
      <c r="J21" s="110"/>
      <c r="K21" s="117" t="s">
        <v>382</v>
      </c>
      <c r="L21" s="117"/>
      <c r="M21" s="117"/>
      <c r="N21" s="117"/>
      <c r="O21" s="117"/>
      <c r="P21" s="117"/>
      <c r="Q21" s="117"/>
      <c r="R21" s="117"/>
    </row>
    <row r="22" spans="1:20" ht="6" customHeight="1">
      <c r="A22" s="74"/>
      <c r="B22" s="76"/>
      <c r="C22" s="76"/>
      <c r="D22" s="76"/>
      <c r="E22" s="76"/>
      <c r="F22" s="76"/>
      <c r="G22" s="76"/>
      <c r="H22" s="76"/>
      <c r="I22" s="75"/>
      <c r="J22" s="75"/>
      <c r="K22" s="11"/>
      <c r="L22" s="11"/>
      <c r="M22" s="11"/>
      <c r="N22" s="11"/>
      <c r="O22" s="11"/>
      <c r="P22" s="9"/>
      <c r="Q22" s="9"/>
      <c r="R22" s="9"/>
      <c r="S22" s="9"/>
      <c r="T22" s="9"/>
    </row>
    <row r="23" spans="1:20" ht="15">
      <c r="A23" s="74"/>
      <c r="B23" s="76"/>
      <c r="C23" s="76"/>
      <c r="D23" s="127" t="s">
        <v>231</v>
      </c>
      <c r="E23" s="128"/>
      <c r="F23" s="128"/>
      <c r="G23" s="128"/>
      <c r="H23" s="128"/>
      <c r="I23" s="128"/>
      <c r="J23" s="129"/>
      <c r="K23" s="133">
        <v>4984</v>
      </c>
      <c r="L23" s="134"/>
      <c r="M23" s="9"/>
      <c r="N23" s="9"/>
      <c r="O23" s="9"/>
      <c r="P23" s="9"/>
      <c r="Q23" s="9"/>
      <c r="R23" s="9"/>
      <c r="S23" s="9"/>
      <c r="T23" s="9"/>
    </row>
    <row r="24" spans="1:20" ht="6" customHeight="1">
      <c r="A24" s="74"/>
      <c r="B24" s="76"/>
      <c r="C24" s="76"/>
      <c r="D24" s="74"/>
      <c r="E24" s="75"/>
      <c r="F24" s="75"/>
      <c r="G24" s="75"/>
      <c r="H24" s="75"/>
      <c r="I24" s="75"/>
      <c r="J24" s="75"/>
      <c r="K24" s="12"/>
      <c r="L24" s="12"/>
      <c r="M24" s="12"/>
      <c r="N24" s="9"/>
      <c r="O24" s="9"/>
      <c r="P24" s="9"/>
      <c r="Q24" s="9"/>
      <c r="R24" s="9"/>
      <c r="S24" s="9"/>
      <c r="T24" s="9"/>
    </row>
    <row r="25" spans="1:20" ht="15">
      <c r="A25" s="74"/>
      <c r="B25" s="76"/>
      <c r="C25" s="76"/>
      <c r="D25" s="76"/>
      <c r="E25" s="110" t="s">
        <v>246</v>
      </c>
      <c r="F25" s="110"/>
      <c r="G25" s="110"/>
      <c r="H25" s="110"/>
      <c r="I25" s="110"/>
      <c r="J25" s="110"/>
      <c r="K25" s="114">
        <v>62276</v>
      </c>
      <c r="L25" s="114"/>
      <c r="M25" s="114"/>
      <c r="N25" s="9"/>
      <c r="O25" s="9"/>
      <c r="P25" s="9"/>
      <c r="Q25" s="9"/>
      <c r="R25" s="9"/>
      <c r="S25" s="9"/>
      <c r="T25" s="9"/>
    </row>
    <row r="26" spans="1:20" ht="6" customHeight="1">
      <c r="A26" s="74"/>
      <c r="B26" s="76"/>
      <c r="C26" s="76"/>
      <c r="D26" s="76"/>
      <c r="E26" s="74"/>
      <c r="F26" s="75"/>
      <c r="G26" s="75"/>
      <c r="H26" s="75"/>
      <c r="I26" s="75"/>
      <c r="J26" s="75"/>
      <c r="K26" s="13"/>
      <c r="L26" s="13"/>
      <c r="M26" s="13"/>
      <c r="N26" s="9"/>
      <c r="O26" s="9"/>
      <c r="P26" s="9"/>
      <c r="Q26" s="9"/>
      <c r="R26" s="9"/>
      <c r="S26" s="9"/>
      <c r="T26" s="9"/>
    </row>
    <row r="27" spans="1:20" ht="15" customHeight="1">
      <c r="A27" s="74"/>
      <c r="B27" s="76"/>
      <c r="C27" s="76"/>
      <c r="D27" s="76"/>
      <c r="E27" s="76"/>
      <c r="F27" s="76"/>
      <c r="G27" s="76"/>
      <c r="H27" s="110" t="s">
        <v>232</v>
      </c>
      <c r="I27" s="110"/>
      <c r="J27" s="110"/>
      <c r="K27" s="115" t="s">
        <v>363</v>
      </c>
      <c r="L27" s="115"/>
      <c r="M27" s="115"/>
      <c r="N27" s="118" t="s">
        <v>324</v>
      </c>
      <c r="O27" s="119"/>
      <c r="P27" s="119"/>
      <c r="Q27" s="119"/>
      <c r="R27" s="119"/>
      <c r="S27" s="9"/>
      <c r="T27" s="9"/>
    </row>
    <row r="28" spans="1:20" ht="6" customHeight="1">
      <c r="A28" s="74"/>
      <c r="B28" s="76"/>
      <c r="C28" s="76"/>
      <c r="D28" s="76"/>
      <c r="E28" s="76"/>
      <c r="F28" s="76"/>
      <c r="G28" s="76"/>
      <c r="H28" s="75"/>
      <c r="I28" s="75"/>
      <c r="J28" s="75"/>
      <c r="K28" s="15"/>
      <c r="L28" s="15"/>
      <c r="M28" s="15"/>
      <c r="N28" s="15"/>
      <c r="O28" s="14"/>
      <c r="P28" s="9"/>
      <c r="Q28" s="9"/>
      <c r="R28" s="9"/>
      <c r="S28" s="9"/>
      <c r="T28" s="9"/>
    </row>
    <row r="29" spans="1:20" ht="15">
      <c r="A29" s="74"/>
      <c r="B29" s="76"/>
      <c r="C29" s="76"/>
      <c r="D29" s="76"/>
      <c r="E29" s="76"/>
      <c r="F29" s="110" t="s">
        <v>233</v>
      </c>
      <c r="G29" s="110"/>
      <c r="H29" s="110"/>
      <c r="I29" s="110"/>
      <c r="J29" s="110"/>
      <c r="K29" s="146">
        <v>644846158.3</v>
      </c>
      <c r="L29" s="147"/>
      <c r="M29" s="147"/>
      <c r="N29" s="147"/>
      <c r="O29" s="148"/>
      <c r="P29" s="9"/>
      <c r="Q29" s="9"/>
      <c r="R29" s="9"/>
      <c r="S29" s="9"/>
      <c r="T29" s="9"/>
    </row>
    <row r="30" spans="1:20" ht="6" customHeight="1">
      <c r="A30" s="74"/>
      <c r="B30" s="76"/>
      <c r="C30" s="76"/>
      <c r="D30" s="76"/>
      <c r="E30" s="76"/>
      <c r="F30" s="75"/>
      <c r="G30" s="75"/>
      <c r="H30" s="75"/>
      <c r="I30" s="75"/>
      <c r="J30" s="75"/>
      <c r="K30" s="16"/>
      <c r="L30" s="16"/>
      <c r="M30" s="16"/>
      <c r="N30" s="16"/>
      <c r="O30" s="16"/>
      <c r="P30" s="16"/>
      <c r="Q30" s="16"/>
      <c r="R30" s="9"/>
      <c r="S30" s="9"/>
      <c r="T30" s="9"/>
    </row>
    <row r="31" spans="1:20" ht="15">
      <c r="A31" s="74"/>
      <c r="B31" s="76"/>
      <c r="C31" s="110" t="s">
        <v>234</v>
      </c>
      <c r="D31" s="110"/>
      <c r="E31" s="110"/>
      <c r="F31" s="110"/>
      <c r="G31" s="110"/>
      <c r="H31" s="110"/>
      <c r="I31" s="110"/>
      <c r="J31" s="110"/>
      <c r="K31" s="125">
        <f ca="1">YEAR(TODAY())-1</f>
        <v>2018</v>
      </c>
      <c r="L31" s="126"/>
      <c r="M31" s="9"/>
      <c r="N31" s="9"/>
      <c r="O31" s="9"/>
      <c r="P31" s="9"/>
      <c r="Q31" s="9"/>
      <c r="R31" s="9"/>
      <c r="S31" s="9"/>
      <c r="T31" s="9"/>
    </row>
    <row r="32" spans="1:20" ht="6" customHeight="1">
      <c r="A32" s="74"/>
      <c r="B32" s="76"/>
      <c r="C32" s="75"/>
      <c r="D32" s="75"/>
      <c r="E32" s="75"/>
      <c r="F32" s="75"/>
      <c r="G32" s="75"/>
      <c r="H32" s="75"/>
      <c r="I32" s="75"/>
      <c r="J32" s="75"/>
      <c r="K32" s="17"/>
      <c r="L32" s="17"/>
      <c r="M32" s="17"/>
      <c r="N32" s="9"/>
      <c r="O32" s="9"/>
      <c r="P32" s="9"/>
      <c r="Q32" s="9"/>
      <c r="R32" s="9"/>
      <c r="S32" s="9"/>
      <c r="T32" s="9"/>
    </row>
    <row r="33" spans="1:20" ht="15">
      <c r="A33" s="74"/>
      <c r="B33" s="76"/>
      <c r="C33" s="127" t="s">
        <v>250</v>
      </c>
      <c r="D33" s="128"/>
      <c r="E33" s="128"/>
      <c r="F33" s="128"/>
      <c r="G33" s="128"/>
      <c r="H33" s="128"/>
      <c r="I33" s="128"/>
      <c r="J33" s="129"/>
      <c r="K33" s="120">
        <v>33926</v>
      </c>
      <c r="L33" s="121"/>
      <c r="M33" s="122"/>
      <c r="N33" s="123"/>
      <c r="O33" s="124"/>
      <c r="P33" s="124"/>
      <c r="Q33" s="124"/>
      <c r="R33" s="124"/>
      <c r="S33" s="124"/>
      <c r="T33" s="124"/>
    </row>
    <row r="34" spans="1:20" ht="6" customHeight="1">
      <c r="A34" s="74"/>
      <c r="B34" s="76"/>
      <c r="C34" s="76"/>
      <c r="D34" s="75"/>
      <c r="E34" s="75"/>
      <c r="F34" s="75"/>
      <c r="G34" s="75"/>
      <c r="H34" s="75"/>
      <c r="I34" s="75"/>
      <c r="J34" s="75"/>
      <c r="K34" s="18"/>
      <c r="L34" s="18"/>
      <c r="M34" s="18"/>
      <c r="N34" s="18"/>
      <c r="O34" s="18"/>
      <c r="P34" s="9"/>
      <c r="Q34" s="9"/>
      <c r="R34" s="9"/>
      <c r="S34" s="9"/>
      <c r="T34" s="9"/>
    </row>
    <row r="35" spans="1:20" ht="15">
      <c r="A35" s="74"/>
      <c r="B35" s="76"/>
      <c r="C35" s="76"/>
      <c r="D35" s="110" t="s">
        <v>247</v>
      </c>
      <c r="E35" s="110"/>
      <c r="F35" s="110"/>
      <c r="G35" s="110"/>
      <c r="H35" s="110"/>
      <c r="I35" s="110"/>
      <c r="J35" s="110"/>
      <c r="K35" s="114">
        <v>63</v>
      </c>
      <c r="L35" s="114"/>
      <c r="M35" s="114"/>
      <c r="N35" s="9"/>
      <c r="O35" s="9"/>
      <c r="P35" s="9"/>
      <c r="Q35" s="9"/>
      <c r="R35" s="9"/>
      <c r="S35" s="9"/>
      <c r="T35" s="9"/>
    </row>
    <row r="36" spans="1:20" ht="6" customHeight="1">
      <c r="A36" s="74"/>
      <c r="B36" s="76"/>
      <c r="C36" s="76"/>
      <c r="D36" s="75"/>
      <c r="E36" s="75"/>
      <c r="F36" s="75"/>
      <c r="G36" s="75"/>
      <c r="H36" s="75"/>
      <c r="I36" s="75"/>
      <c r="J36" s="75"/>
      <c r="K36" s="13"/>
      <c r="L36" s="13"/>
      <c r="M36" s="13"/>
      <c r="N36" s="9"/>
      <c r="O36" s="9"/>
      <c r="P36" s="9"/>
      <c r="Q36" s="9"/>
      <c r="R36" s="9"/>
      <c r="S36" s="9"/>
      <c r="T36" s="9"/>
    </row>
    <row r="37" spans="1:20" ht="15">
      <c r="A37" s="110" t="s">
        <v>235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45">
        <v>6</v>
      </c>
      <c r="L37" s="145"/>
      <c r="M37" s="145"/>
      <c r="N37" s="9"/>
      <c r="O37" s="9"/>
      <c r="P37" s="9"/>
      <c r="Q37" s="9"/>
      <c r="R37" s="9"/>
      <c r="S37" s="9"/>
      <c r="T37" s="9"/>
    </row>
    <row r="38" spans="1:20" ht="6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12"/>
      <c r="L38" s="12"/>
      <c r="M38" s="12"/>
      <c r="N38" s="9"/>
      <c r="O38" s="9"/>
      <c r="P38" s="9"/>
      <c r="Q38" s="9"/>
      <c r="R38" s="9"/>
      <c r="S38" s="9"/>
      <c r="T38" s="9"/>
    </row>
    <row r="39" spans="1:20" ht="15">
      <c r="A39" s="74"/>
      <c r="B39" s="76"/>
      <c r="C39" s="76"/>
      <c r="D39" s="110" t="s">
        <v>236</v>
      </c>
      <c r="E39" s="110"/>
      <c r="F39" s="110"/>
      <c r="G39" s="110"/>
      <c r="H39" s="110"/>
      <c r="I39" s="110"/>
      <c r="J39" s="110"/>
      <c r="K39" s="145">
        <v>12</v>
      </c>
      <c r="L39" s="145"/>
      <c r="M39" s="145"/>
      <c r="N39" s="9"/>
      <c r="O39" s="9"/>
      <c r="P39" s="9"/>
      <c r="Q39" s="9"/>
      <c r="R39" s="9"/>
      <c r="S39" s="9"/>
      <c r="T39" s="9"/>
    </row>
    <row r="40" spans="1:20" ht="6" customHeight="1">
      <c r="A40" s="74"/>
      <c r="B40" s="76"/>
      <c r="C40" s="76"/>
      <c r="D40" s="74"/>
      <c r="E40" s="75"/>
      <c r="F40" s="75"/>
      <c r="G40" s="75"/>
      <c r="H40" s="75"/>
      <c r="I40" s="75"/>
      <c r="J40" s="75"/>
      <c r="K40" s="12"/>
      <c r="L40" s="12"/>
      <c r="M40" s="12"/>
      <c r="N40" s="9"/>
      <c r="O40" s="9"/>
      <c r="P40" s="9"/>
      <c r="Q40" s="9"/>
      <c r="R40" s="9"/>
      <c r="S40" s="9"/>
      <c r="T40" s="9"/>
    </row>
    <row r="41" spans="1:20" ht="15">
      <c r="A41" s="74"/>
      <c r="B41" s="76"/>
      <c r="C41" s="76"/>
      <c r="D41" s="76"/>
      <c r="E41" s="110" t="s">
        <v>237</v>
      </c>
      <c r="F41" s="110"/>
      <c r="G41" s="110"/>
      <c r="H41" s="110"/>
      <c r="I41" s="110"/>
      <c r="J41" s="110"/>
      <c r="K41" s="120">
        <v>43063</v>
      </c>
      <c r="L41" s="121"/>
      <c r="M41" s="122"/>
      <c r="N41" s="123"/>
      <c r="O41" s="124"/>
      <c r="P41" s="9"/>
      <c r="Q41" s="9"/>
      <c r="R41" s="9"/>
      <c r="S41" s="9"/>
      <c r="T41" s="9"/>
    </row>
    <row r="42" spans="1:20" ht="6" customHeight="1">
      <c r="A42" s="74"/>
      <c r="B42" s="76"/>
      <c r="C42" s="76"/>
      <c r="D42" s="76"/>
      <c r="E42" s="75"/>
      <c r="F42" s="75"/>
      <c r="G42" s="75"/>
      <c r="H42" s="75"/>
      <c r="I42" s="75"/>
      <c r="J42" s="75"/>
      <c r="K42" s="18"/>
      <c r="L42" s="18"/>
      <c r="M42" s="18"/>
      <c r="N42" s="18"/>
      <c r="O42" s="18"/>
      <c r="P42" s="9"/>
      <c r="Q42" s="9"/>
      <c r="R42" s="9"/>
      <c r="S42" s="9"/>
      <c r="T42" s="9"/>
    </row>
    <row r="43" spans="1:20" ht="15.75" customHeight="1">
      <c r="A43" s="74"/>
      <c r="B43" s="76"/>
      <c r="C43" s="76"/>
      <c r="D43" s="76"/>
      <c r="E43" s="76"/>
      <c r="F43" s="76"/>
      <c r="G43" s="74"/>
      <c r="H43" s="76"/>
      <c r="I43" s="110" t="s">
        <v>238</v>
      </c>
      <c r="J43" s="110"/>
      <c r="K43" s="112" t="s">
        <v>364</v>
      </c>
      <c r="L43" s="112"/>
      <c r="M43" s="112"/>
      <c r="N43" s="112"/>
      <c r="O43" s="112"/>
      <c r="P43" s="112"/>
      <c r="Q43" s="112"/>
      <c r="R43" s="112"/>
      <c r="S43" s="112"/>
      <c r="T43" s="112"/>
    </row>
    <row r="44" spans="1:20" ht="6" customHeight="1">
      <c r="A44" s="74"/>
      <c r="B44" s="76"/>
      <c r="C44" s="76"/>
      <c r="D44" s="76"/>
      <c r="E44" s="76"/>
      <c r="F44" s="76"/>
      <c r="G44" s="74"/>
      <c r="H44" s="76"/>
      <c r="I44" s="75"/>
      <c r="J44" s="75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5" customHeight="1">
      <c r="A45" s="74"/>
      <c r="B45" s="76"/>
      <c r="C45" s="76"/>
      <c r="D45" s="76"/>
      <c r="E45" s="76"/>
      <c r="F45" s="76"/>
      <c r="G45" s="110" t="s">
        <v>239</v>
      </c>
      <c r="H45" s="110"/>
      <c r="I45" s="110"/>
      <c r="J45" s="110"/>
      <c r="K45" s="112" t="s">
        <v>365</v>
      </c>
      <c r="L45" s="112"/>
      <c r="M45" s="112"/>
      <c r="N45" s="112"/>
      <c r="O45" s="112"/>
      <c r="P45" s="112"/>
      <c r="Q45" s="112"/>
      <c r="R45" s="112"/>
      <c r="S45" s="112"/>
      <c r="T45" s="112"/>
    </row>
    <row r="46" spans="1:20" ht="6" customHeight="1">
      <c r="A46" s="74"/>
      <c r="B46" s="76"/>
      <c r="C46" s="76"/>
      <c r="D46" s="76"/>
      <c r="E46" s="76"/>
      <c r="F46" s="76"/>
      <c r="G46" s="75"/>
      <c r="H46" s="75"/>
      <c r="I46" s="75"/>
      <c r="J46" s="75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.75" customHeight="1">
      <c r="A47" s="74"/>
      <c r="B47" s="76"/>
      <c r="C47" s="76"/>
      <c r="D47" s="76"/>
      <c r="E47" s="76"/>
      <c r="F47" s="76"/>
      <c r="G47" s="110" t="s">
        <v>240</v>
      </c>
      <c r="H47" s="110"/>
      <c r="I47" s="110"/>
      <c r="J47" s="110"/>
      <c r="K47" s="113" t="s">
        <v>366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ht="6" customHeight="1">
      <c r="A48" s="74"/>
      <c r="B48" s="76"/>
      <c r="C48" s="76"/>
      <c r="D48" s="76"/>
      <c r="E48" s="76"/>
      <c r="F48" s="76"/>
      <c r="G48" s="75"/>
      <c r="H48" s="75"/>
      <c r="I48" s="75"/>
      <c r="J48" s="75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5" customHeight="1">
      <c r="A49" s="74"/>
      <c r="B49" s="76"/>
      <c r="C49" s="76"/>
      <c r="D49" s="76"/>
      <c r="E49" s="76"/>
      <c r="F49" s="76"/>
      <c r="G49" s="110" t="s">
        <v>242</v>
      </c>
      <c r="H49" s="110"/>
      <c r="I49" s="110"/>
      <c r="J49" s="110"/>
      <c r="K49" s="133">
        <v>24</v>
      </c>
      <c r="L49" s="134"/>
      <c r="M49" s="130" t="s">
        <v>351</v>
      </c>
      <c r="N49" s="131"/>
      <c r="O49" s="9"/>
      <c r="P49" s="9"/>
      <c r="Q49" s="9"/>
      <c r="R49" s="9"/>
      <c r="S49" s="9"/>
      <c r="T49" s="9"/>
    </row>
    <row r="50" spans="1:20" ht="6" customHeight="1">
      <c r="A50" s="74"/>
      <c r="B50" s="76"/>
      <c r="C50" s="76"/>
      <c r="D50" s="76"/>
      <c r="E50" s="76"/>
      <c r="F50" s="76"/>
      <c r="G50" s="75"/>
      <c r="H50" s="75"/>
      <c r="I50" s="75"/>
      <c r="J50" s="75"/>
      <c r="K50" s="12"/>
      <c r="L50" s="12"/>
      <c r="M50" s="12"/>
      <c r="N50" s="9"/>
      <c r="O50" s="9"/>
      <c r="P50" s="9"/>
      <c r="Q50" s="9"/>
      <c r="R50" s="9"/>
      <c r="S50" s="9"/>
      <c r="T50" s="9"/>
    </row>
    <row r="51" spans="1:20" ht="15">
      <c r="A51" s="74"/>
      <c r="B51" s="76"/>
      <c r="C51" s="76"/>
      <c r="D51" s="76"/>
      <c r="E51" s="76"/>
      <c r="F51" s="110" t="s">
        <v>241</v>
      </c>
      <c r="G51" s="110"/>
      <c r="H51" s="110"/>
      <c r="I51" s="110"/>
      <c r="J51" s="110"/>
      <c r="K51" s="133">
        <v>72</v>
      </c>
      <c r="L51" s="134"/>
      <c r="M51" s="130" t="s">
        <v>351</v>
      </c>
      <c r="N51" s="131"/>
      <c r="O51" s="9"/>
      <c r="P51" s="9"/>
      <c r="Q51" s="9"/>
      <c r="R51" s="9"/>
      <c r="S51" s="9"/>
      <c r="T51" s="9"/>
    </row>
    <row r="52" spans="1:20" ht="6" customHeight="1">
      <c r="A52" s="74"/>
      <c r="B52" s="76"/>
      <c r="C52" s="76"/>
      <c r="D52" s="76"/>
      <c r="E52" s="76"/>
      <c r="F52" s="75"/>
      <c r="G52" s="75"/>
      <c r="H52" s="75"/>
      <c r="I52" s="75"/>
      <c r="J52" s="75"/>
      <c r="K52" s="12"/>
      <c r="L52" s="12"/>
      <c r="M52" s="12"/>
      <c r="N52" s="9"/>
      <c r="O52" s="9"/>
      <c r="P52" s="9"/>
      <c r="Q52" s="9"/>
      <c r="R52" s="9"/>
      <c r="S52" s="9"/>
      <c r="T52" s="9"/>
    </row>
    <row r="53" spans="1:20" ht="15">
      <c r="A53" s="74"/>
      <c r="B53" s="76"/>
      <c r="C53" s="76"/>
      <c r="D53" s="76"/>
      <c r="E53" s="76"/>
      <c r="F53" s="75"/>
      <c r="G53" s="110" t="s">
        <v>248</v>
      </c>
      <c r="H53" s="110"/>
      <c r="I53" s="110"/>
      <c r="J53" s="110"/>
      <c r="K53" s="135">
        <f>K49+K51</f>
        <v>96</v>
      </c>
      <c r="L53" s="136"/>
      <c r="M53" s="12"/>
      <c r="N53" s="9"/>
      <c r="O53" s="9"/>
      <c r="P53" s="9"/>
      <c r="Q53" s="9"/>
      <c r="R53" s="9"/>
      <c r="S53" s="9"/>
      <c r="T53" s="9"/>
    </row>
    <row r="54" spans="1:20" ht="6" customHeight="1">
      <c r="A54" s="74"/>
      <c r="B54" s="76"/>
      <c r="C54" s="76"/>
      <c r="D54" s="76"/>
      <c r="E54" s="76"/>
      <c r="F54" s="75"/>
      <c r="G54" s="75"/>
      <c r="H54" s="75"/>
      <c r="I54" s="75"/>
      <c r="J54" s="75"/>
      <c r="K54" s="12"/>
      <c r="L54" s="12"/>
      <c r="M54" s="12"/>
      <c r="N54" s="9"/>
      <c r="O54" s="9"/>
      <c r="P54" s="9"/>
      <c r="Q54" s="9"/>
      <c r="R54" s="9"/>
      <c r="S54" s="9"/>
      <c r="T54" s="9"/>
    </row>
    <row r="55" spans="1:20" ht="15" customHeight="1">
      <c r="A55" s="74"/>
      <c r="B55" s="76"/>
      <c r="C55" s="76"/>
      <c r="D55" s="76"/>
      <c r="E55" s="76"/>
      <c r="F55" s="110" t="s">
        <v>243</v>
      </c>
      <c r="G55" s="110"/>
      <c r="H55" s="110"/>
      <c r="I55" s="110"/>
      <c r="J55" s="110"/>
      <c r="K55" s="115" t="s">
        <v>367</v>
      </c>
      <c r="L55" s="115"/>
      <c r="M55" s="115"/>
      <c r="N55" s="115"/>
      <c r="O55" s="115"/>
      <c r="P55" s="9"/>
      <c r="Q55" s="9"/>
      <c r="R55" s="9"/>
      <c r="S55" s="9"/>
      <c r="T55" s="9"/>
    </row>
    <row r="56" spans="1:20" ht="6" customHeight="1">
      <c r="A56" s="74"/>
      <c r="B56" s="76"/>
      <c r="C56" s="76"/>
      <c r="D56" s="76"/>
      <c r="E56" s="76"/>
      <c r="F56" s="75"/>
      <c r="G56" s="75"/>
      <c r="H56" s="75"/>
      <c r="I56" s="75"/>
      <c r="J56" s="75"/>
      <c r="K56" s="12"/>
      <c r="L56" s="12"/>
      <c r="M56" s="12"/>
      <c r="N56" s="9"/>
      <c r="O56" s="9"/>
      <c r="P56" s="9"/>
      <c r="Q56" s="9"/>
      <c r="R56" s="9"/>
      <c r="S56" s="9"/>
      <c r="T56" s="9"/>
    </row>
    <row r="57" spans="1:20" ht="15" customHeight="1">
      <c r="A57" s="74"/>
      <c r="B57" s="76"/>
      <c r="C57" s="76"/>
      <c r="D57" s="76"/>
      <c r="E57" s="76"/>
      <c r="F57" s="110" t="s">
        <v>265</v>
      </c>
      <c r="G57" s="110"/>
      <c r="H57" s="110"/>
      <c r="I57" s="110"/>
      <c r="J57" s="110"/>
      <c r="K57" s="132" t="str">
        <f>IF(K55="70%","30%","10%")</f>
        <v>10%</v>
      </c>
      <c r="L57" s="132"/>
      <c r="M57" s="132"/>
      <c r="N57" s="132"/>
      <c r="O57" s="132"/>
      <c r="P57" s="9"/>
      <c r="Q57" s="9"/>
      <c r="R57" s="9"/>
      <c r="S57" s="9"/>
      <c r="T57" s="9"/>
    </row>
    <row r="58" spans="1:20" ht="6" customHeight="1">
      <c r="A58" s="74"/>
      <c r="B58" s="76"/>
      <c r="C58" s="76"/>
      <c r="D58" s="76"/>
      <c r="E58" s="76"/>
      <c r="F58" s="75"/>
      <c r="G58" s="75"/>
      <c r="H58" s="75"/>
      <c r="I58" s="75"/>
      <c r="J58" s="75"/>
      <c r="K58" s="15"/>
      <c r="L58" s="15"/>
      <c r="M58" s="15"/>
      <c r="N58" s="15"/>
      <c r="O58" s="15"/>
      <c r="P58" s="9"/>
      <c r="Q58" s="9"/>
      <c r="R58" s="9"/>
      <c r="S58" s="9"/>
      <c r="T58" s="9"/>
    </row>
    <row r="59" spans="1:20" ht="15" customHeight="1">
      <c r="A59" s="74"/>
      <c r="B59" s="76"/>
      <c r="C59" s="76"/>
      <c r="D59" s="76"/>
      <c r="E59" s="76"/>
      <c r="F59" s="76"/>
      <c r="G59" s="76"/>
      <c r="H59" s="74"/>
      <c r="I59" s="110" t="s">
        <v>244</v>
      </c>
      <c r="J59" s="110"/>
      <c r="K59" s="137" t="s">
        <v>245</v>
      </c>
      <c r="L59" s="137"/>
      <c r="M59" s="137"/>
      <c r="N59" s="137"/>
      <c r="O59" s="137"/>
      <c r="P59" s="137"/>
      <c r="Q59" s="137"/>
      <c r="R59" s="9"/>
      <c r="S59" s="9"/>
      <c r="T59" s="9"/>
    </row>
    <row r="60" spans="1:20" ht="6" customHeight="1">
      <c r="A60" s="74"/>
      <c r="B60" s="76"/>
      <c r="C60" s="76"/>
      <c r="D60" s="76"/>
      <c r="E60" s="76"/>
      <c r="F60" s="75"/>
      <c r="G60" s="75"/>
      <c r="H60" s="75"/>
      <c r="I60" s="75"/>
      <c r="J60" s="75"/>
      <c r="K60" s="12"/>
      <c r="L60" s="12"/>
      <c r="M60" s="12"/>
      <c r="N60" s="9"/>
      <c r="O60" s="9"/>
      <c r="P60" s="9"/>
      <c r="Q60" s="9"/>
      <c r="R60" s="9"/>
      <c r="S60" s="9"/>
      <c r="T60" s="9"/>
    </row>
    <row r="61" spans="1:20" ht="15" customHeight="1">
      <c r="A61" s="74"/>
      <c r="B61" s="76"/>
      <c r="C61" s="76"/>
      <c r="D61" s="76"/>
      <c r="E61" s="76"/>
      <c r="F61" s="110" t="s">
        <v>264</v>
      </c>
      <c r="G61" s="110"/>
      <c r="H61" s="110"/>
      <c r="I61" s="110"/>
      <c r="J61" s="110"/>
      <c r="K61" s="132" t="str">
        <f>IF(K55="70%","TJLP","TJLP / SELIC")</f>
        <v>TJLP / SELIC</v>
      </c>
      <c r="L61" s="132"/>
      <c r="M61" s="132"/>
      <c r="N61" s="132"/>
      <c r="O61" s="132"/>
      <c r="P61" s="9"/>
      <c r="Q61" s="9"/>
      <c r="R61" s="9"/>
      <c r="S61" s="9"/>
      <c r="T61" s="9"/>
    </row>
    <row r="62" spans="1:20" ht="6" customHeight="1">
      <c r="A62" s="74"/>
      <c r="B62" s="76"/>
      <c r="C62" s="76"/>
      <c r="D62" s="76"/>
      <c r="E62" s="76"/>
      <c r="F62" s="75"/>
      <c r="G62" s="75"/>
      <c r="H62" s="75"/>
      <c r="I62" s="75"/>
      <c r="J62" s="75"/>
      <c r="K62" s="12"/>
      <c r="L62" s="12"/>
      <c r="M62" s="12"/>
      <c r="N62" s="9"/>
      <c r="O62" s="9"/>
      <c r="P62" s="9"/>
      <c r="Q62" s="9"/>
      <c r="R62" s="9"/>
      <c r="S62" s="9"/>
      <c r="T62" s="9"/>
    </row>
    <row r="63" spans="1:20" ht="15" customHeight="1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1" t="s">
        <v>333</v>
      </c>
      <c r="L63" s="151"/>
      <c r="M63" s="151"/>
      <c r="N63" s="151"/>
      <c r="O63" s="151"/>
      <c r="P63" s="151"/>
      <c r="Q63" s="151"/>
      <c r="R63" s="151"/>
      <c r="S63" s="151"/>
      <c r="T63" s="151"/>
    </row>
    <row r="64" spans="1:20" ht="1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151" t="s">
        <v>334</v>
      </c>
      <c r="L64" s="151"/>
      <c r="M64" s="151"/>
      <c r="N64" s="151"/>
      <c r="O64" s="151"/>
      <c r="P64" s="151"/>
      <c r="Q64" s="151"/>
      <c r="R64" s="151"/>
      <c r="S64" s="151"/>
      <c r="T64" s="151"/>
    </row>
    <row r="65" spans="1:20" ht="15" customHeight="1">
      <c r="A65" s="95"/>
      <c r="B65" s="95"/>
      <c r="C65" s="95"/>
      <c r="D65" s="95"/>
      <c r="E65" s="95"/>
      <c r="F65" s="95"/>
      <c r="G65" s="95"/>
      <c r="H65" s="95"/>
      <c r="I65" s="95"/>
      <c r="J65" s="95"/>
      <c r="N65" s="149" t="s">
        <v>348</v>
      </c>
      <c r="O65" s="149"/>
      <c r="P65" s="102">
        <v>7</v>
      </c>
      <c r="Q65" s="102" t="s">
        <v>349</v>
      </c>
      <c r="R65" s="150">
        <v>43040</v>
      </c>
      <c r="S65" s="150"/>
      <c r="T65" s="150"/>
    </row>
    <row r="66" ht="15" customHeight="1"/>
  </sheetData>
  <sheetProtection password="CC0B" sheet="1" objects="1" scenarios="1" selectLockedCells="1"/>
  <mergeCells count="72">
    <mergeCell ref="N65:O65"/>
    <mergeCell ref="R65:T65"/>
    <mergeCell ref="K63:T63"/>
    <mergeCell ref="K64:T64"/>
    <mergeCell ref="A63:J63"/>
    <mergeCell ref="N27:R27"/>
    <mergeCell ref="D35:J35"/>
    <mergeCell ref="A37:J37"/>
    <mergeCell ref="D39:J39"/>
    <mergeCell ref="C33:J33"/>
    <mergeCell ref="H27:J27"/>
    <mergeCell ref="N33:T33"/>
    <mergeCell ref="G53:J53"/>
    <mergeCell ref="K47:T47"/>
    <mergeCell ref="K33:M33"/>
    <mergeCell ref="K37:M37"/>
    <mergeCell ref="K29:O29"/>
    <mergeCell ref="K39:M39"/>
    <mergeCell ref="E41:J41"/>
    <mergeCell ref="I43:J43"/>
    <mergeCell ref="E11:J11"/>
    <mergeCell ref="K11:O11"/>
    <mergeCell ref="K15:L15"/>
    <mergeCell ref="E15:J15"/>
    <mergeCell ref="E9:R9"/>
    <mergeCell ref="E13:J13"/>
    <mergeCell ref="K13:T13"/>
    <mergeCell ref="E21:J21"/>
    <mergeCell ref="E17:J17"/>
    <mergeCell ref="E19:J19"/>
    <mergeCell ref="R19:T19"/>
    <mergeCell ref="K19:M19"/>
    <mergeCell ref="K23:L23"/>
    <mergeCell ref="F61:J61"/>
    <mergeCell ref="K61:O61"/>
    <mergeCell ref="K59:Q59"/>
    <mergeCell ref="K55:O55"/>
    <mergeCell ref="K35:M35"/>
    <mergeCell ref="I59:J59"/>
    <mergeCell ref="G47:J47"/>
    <mergeCell ref="G49:J49"/>
    <mergeCell ref="F55:J55"/>
    <mergeCell ref="F57:J57"/>
    <mergeCell ref="M51:N51"/>
    <mergeCell ref="F51:J51"/>
    <mergeCell ref="K57:O57"/>
    <mergeCell ref="K49:L49"/>
    <mergeCell ref="M49:N49"/>
    <mergeCell ref="K43:T43"/>
    <mergeCell ref="K51:L51"/>
    <mergeCell ref="G45:J45"/>
    <mergeCell ref="K53:L53"/>
    <mergeCell ref="E7:G7"/>
    <mergeCell ref="F29:J29"/>
    <mergeCell ref="K45:T45"/>
    <mergeCell ref="K21:R21"/>
    <mergeCell ref="P7:T7"/>
    <mergeCell ref="K41:M41"/>
    <mergeCell ref="K17:R17"/>
    <mergeCell ref="N41:O41"/>
    <mergeCell ref="K31:L31"/>
    <mergeCell ref="D23:J23"/>
    <mergeCell ref="A1:T1"/>
    <mergeCell ref="H3:J3"/>
    <mergeCell ref="K7:O7"/>
    <mergeCell ref="I7:J7"/>
    <mergeCell ref="C31:J31"/>
    <mergeCell ref="E25:J25"/>
    <mergeCell ref="K3:T3"/>
    <mergeCell ref="K5:L5"/>
    <mergeCell ref="K25:M25"/>
    <mergeCell ref="K27:M27"/>
  </mergeCells>
  <conditionalFormatting sqref="R19:T19">
    <cfRule type="cellIs" priority="3" dxfId="21" operator="equal" stopIfTrue="1">
      <formula>"formato OK"</formula>
    </cfRule>
    <cfRule type="cellIs" priority="4" dxfId="0" operator="equal" stopIfTrue="1">
      <formula>"ajustar formato"</formula>
    </cfRule>
  </conditionalFormatting>
  <conditionalFormatting sqref="E7:G7">
    <cfRule type="cellIs" priority="1" dxfId="21" operator="equal" stopIfTrue="1">
      <formula>"formato OK"</formula>
    </cfRule>
    <cfRule type="cellIs" priority="2" dxfId="0" operator="equal" stopIfTrue="1">
      <formula>"ajustar formato"</formula>
    </cfRule>
  </conditionalFormatting>
  <dataValidations count="6">
    <dataValidation type="list" allowBlank="1" showInputMessage="1" showErrorMessage="1" sqref="K58:O58">
      <formula1>"70x20x10,70x30"</formula1>
    </dataValidation>
    <dataValidation type="whole" operator="lessThanOrEqual" allowBlank="1" showInputMessage="1" showErrorMessage="1" sqref="M52:M54 K56:M56 K62:M62 K60:M60 K54:L54 K51:K52 L52">
      <formula1>72</formula1>
    </dataValidation>
    <dataValidation type="whole" operator="lessThanOrEqual" allowBlank="1" showInputMessage="1" showErrorMessage="1" sqref="K49:K50 L50:M50">
      <formula1>24</formula1>
    </dataValidation>
    <dataValidation operator="lessThanOrEqual" allowBlank="1" showInputMessage="1" showErrorMessage="1" sqref="K53:L53"/>
    <dataValidation type="list" allowBlank="1" showInputMessage="1" showErrorMessage="1" sqref="K55:O55">
      <formula1>"70% + 20%,70%"</formula1>
    </dataValidation>
    <dataValidation type="list" allowBlank="1" showInputMessage="1" showErrorMessage="1" sqref="K11:O11">
      <formula1>"Avenida,Praça,Quadra,Rua,Setor"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1"/>
  <dimension ref="A1:H57"/>
  <sheetViews>
    <sheetView showGridLines="0" zoomScalePageLayoutView="0" workbookViewId="0" topLeftCell="A1">
      <selection activeCell="C40" sqref="C40"/>
    </sheetView>
  </sheetViews>
  <sheetFormatPr defaultColWidth="0" defaultRowHeight="12.75" zeroHeight="1"/>
  <cols>
    <col min="1" max="1" width="95.28125" style="21" bestFit="1" customWidth="1"/>
    <col min="2" max="2" width="35.8515625" style="21" bestFit="1" customWidth="1"/>
    <col min="3" max="5" width="14.140625" style="21" customWidth="1"/>
    <col min="6" max="6" width="32.8515625" style="21" bestFit="1" customWidth="1"/>
    <col min="7" max="7" width="3.57421875" style="21" customWidth="1"/>
    <col min="8" max="8" width="11.57421875" style="21" bestFit="1" customWidth="1"/>
    <col min="9" max="9" width="0.85546875" style="21" customWidth="1"/>
    <col min="10" max="16384" width="0" style="21" hidden="1" customWidth="1"/>
  </cols>
  <sheetData>
    <row r="1" spans="1:8" s="19" customFormat="1" ht="18" customHeight="1" thickBot="1">
      <c r="A1" s="44" t="s">
        <v>4</v>
      </c>
      <c r="B1" s="44" t="s">
        <v>181</v>
      </c>
      <c r="C1" s="44" t="s">
        <v>189</v>
      </c>
      <c r="D1" s="44" t="s">
        <v>190</v>
      </c>
      <c r="E1" s="44" t="s">
        <v>200</v>
      </c>
      <c r="F1" s="44" t="s">
        <v>197</v>
      </c>
      <c r="G1" s="220" t="s">
        <v>214</v>
      </c>
      <c r="H1" s="221"/>
    </row>
    <row r="2" spans="1:8" ht="12.75">
      <c r="A2" s="46" t="s">
        <v>10</v>
      </c>
      <c r="B2" s="47" t="s">
        <v>182</v>
      </c>
      <c r="C2" s="48"/>
      <c r="D2" s="49"/>
      <c r="E2" s="50">
        <f>INT(IF(C2&gt;0,C2*D2,0))</f>
        <v>0</v>
      </c>
      <c r="F2" s="51" t="s">
        <v>191</v>
      </c>
      <c r="G2" s="84">
        <f>IF(C2="",0,1)</f>
        <v>0</v>
      </c>
      <c r="H2" s="233">
        <f>IF(SUM(G2:G9)&gt;=1,1,0)</f>
        <v>1</v>
      </c>
    </row>
    <row r="3" spans="1:8" ht="12.75">
      <c r="A3" s="52" t="s">
        <v>16</v>
      </c>
      <c r="B3" s="1" t="s">
        <v>182</v>
      </c>
      <c r="C3" s="42">
        <v>1</v>
      </c>
      <c r="D3" s="43">
        <v>900</v>
      </c>
      <c r="E3" s="3">
        <f aca="true" t="shared" si="0" ref="E3:E44">INT(IF(C3&gt;0,C3*D3,0))</f>
        <v>900</v>
      </c>
      <c r="F3" s="20" t="s">
        <v>191</v>
      </c>
      <c r="G3" s="81">
        <f aca="true" t="shared" si="1" ref="G3:G44">IF(C3="",0,1)</f>
        <v>1</v>
      </c>
      <c r="H3" s="234"/>
    </row>
    <row r="4" spans="1:8" ht="12.75">
      <c r="A4" s="52" t="s">
        <v>22</v>
      </c>
      <c r="B4" s="1" t="s">
        <v>182</v>
      </c>
      <c r="C4" s="42"/>
      <c r="D4" s="43"/>
      <c r="E4" s="3">
        <f t="shared" si="0"/>
        <v>0</v>
      </c>
      <c r="F4" s="20" t="s">
        <v>191</v>
      </c>
      <c r="G4" s="81">
        <f t="shared" si="1"/>
        <v>0</v>
      </c>
      <c r="H4" s="234"/>
    </row>
    <row r="5" spans="1:8" ht="12.75">
      <c r="A5" s="52" t="s">
        <v>28</v>
      </c>
      <c r="B5" s="1" t="s">
        <v>182</v>
      </c>
      <c r="C5" s="42"/>
      <c r="D5" s="43"/>
      <c r="E5" s="3">
        <f t="shared" si="0"/>
        <v>0</v>
      </c>
      <c r="F5" s="20" t="s">
        <v>191</v>
      </c>
      <c r="G5" s="81">
        <f t="shared" si="1"/>
        <v>0</v>
      </c>
      <c r="H5" s="234"/>
    </row>
    <row r="6" spans="1:8" ht="12.75">
      <c r="A6" s="52" t="s">
        <v>34</v>
      </c>
      <c r="B6" s="1" t="s">
        <v>182</v>
      </c>
      <c r="C6" s="42"/>
      <c r="D6" s="43"/>
      <c r="E6" s="3">
        <f t="shared" si="0"/>
        <v>0</v>
      </c>
      <c r="F6" s="20" t="s">
        <v>191</v>
      </c>
      <c r="G6" s="81">
        <f t="shared" si="1"/>
        <v>0</v>
      </c>
      <c r="H6" s="234"/>
    </row>
    <row r="7" spans="1:8" ht="12.75">
      <c r="A7" s="52" t="s">
        <v>39</v>
      </c>
      <c r="B7" s="1" t="s">
        <v>182</v>
      </c>
      <c r="C7" s="42"/>
      <c r="D7" s="43"/>
      <c r="E7" s="3">
        <f t="shared" si="0"/>
        <v>0</v>
      </c>
      <c r="F7" s="20" t="s">
        <v>191</v>
      </c>
      <c r="G7" s="81">
        <f t="shared" si="1"/>
        <v>0</v>
      </c>
      <c r="H7" s="234"/>
    </row>
    <row r="8" spans="1:8" ht="12.75">
      <c r="A8" s="52" t="s">
        <v>43</v>
      </c>
      <c r="B8" s="1" t="s">
        <v>182</v>
      </c>
      <c r="C8" s="42">
        <v>67</v>
      </c>
      <c r="D8" s="43">
        <v>2284.4777</v>
      </c>
      <c r="E8" s="3">
        <f t="shared" si="0"/>
        <v>153060</v>
      </c>
      <c r="F8" s="20" t="s">
        <v>191</v>
      </c>
      <c r="G8" s="81">
        <f t="shared" si="1"/>
        <v>1</v>
      </c>
      <c r="H8" s="234"/>
    </row>
    <row r="9" spans="1:8" ht="13.5" thickBot="1">
      <c r="A9" s="60" t="s">
        <v>49</v>
      </c>
      <c r="B9" s="54" t="s">
        <v>182</v>
      </c>
      <c r="C9" s="55"/>
      <c r="D9" s="56"/>
      <c r="E9" s="57">
        <f t="shared" si="0"/>
        <v>0</v>
      </c>
      <c r="F9" s="58" t="s">
        <v>191</v>
      </c>
      <c r="G9" s="82">
        <f t="shared" si="1"/>
        <v>0</v>
      </c>
      <c r="H9" s="235"/>
    </row>
    <row r="10" spans="1:8" ht="12.75">
      <c r="A10" s="46" t="s">
        <v>59</v>
      </c>
      <c r="B10" s="47" t="s">
        <v>183</v>
      </c>
      <c r="C10" s="48"/>
      <c r="D10" s="49"/>
      <c r="E10" s="50">
        <f t="shared" si="0"/>
        <v>0</v>
      </c>
      <c r="F10" s="51" t="s">
        <v>198</v>
      </c>
      <c r="G10" s="80">
        <f t="shared" si="1"/>
        <v>0</v>
      </c>
      <c r="H10" s="233">
        <f>IF(SUM(G10:G14)&gt;=1,1,0)</f>
        <v>0</v>
      </c>
    </row>
    <row r="11" spans="1:8" ht="12.75">
      <c r="A11" s="52" t="s">
        <v>71</v>
      </c>
      <c r="B11" s="1" t="s">
        <v>183</v>
      </c>
      <c r="C11" s="42"/>
      <c r="D11" s="43"/>
      <c r="E11" s="3">
        <f t="shared" si="0"/>
        <v>0</v>
      </c>
      <c r="F11" s="20" t="s">
        <v>198</v>
      </c>
      <c r="G11" s="81">
        <f>IF(C11="",0,1)</f>
        <v>0</v>
      </c>
      <c r="H11" s="234"/>
    </row>
    <row r="12" spans="1:8" ht="12.75">
      <c r="A12" s="52" t="s">
        <v>82</v>
      </c>
      <c r="B12" s="1" t="s">
        <v>183</v>
      </c>
      <c r="C12" s="42"/>
      <c r="D12" s="43"/>
      <c r="E12" s="3">
        <f t="shared" si="0"/>
        <v>0</v>
      </c>
      <c r="F12" s="20" t="s">
        <v>198</v>
      </c>
      <c r="G12" s="81">
        <f t="shared" si="1"/>
        <v>0</v>
      </c>
      <c r="H12" s="234"/>
    </row>
    <row r="13" spans="1:8" ht="12.75">
      <c r="A13" s="52" t="s">
        <v>93</v>
      </c>
      <c r="B13" s="1" t="s">
        <v>183</v>
      </c>
      <c r="C13" s="42"/>
      <c r="D13" s="43"/>
      <c r="E13" s="3">
        <f t="shared" si="0"/>
        <v>0</v>
      </c>
      <c r="F13" s="20" t="s">
        <v>198</v>
      </c>
      <c r="G13" s="81">
        <f t="shared" si="1"/>
        <v>0</v>
      </c>
      <c r="H13" s="234"/>
    </row>
    <row r="14" spans="1:8" ht="13.5" thickBot="1">
      <c r="A14" s="60" t="s">
        <v>102</v>
      </c>
      <c r="B14" s="54" t="s">
        <v>183</v>
      </c>
      <c r="C14" s="55"/>
      <c r="D14" s="56"/>
      <c r="E14" s="57">
        <f t="shared" si="0"/>
        <v>0</v>
      </c>
      <c r="F14" s="58" t="s">
        <v>198</v>
      </c>
      <c r="G14" s="82">
        <f t="shared" si="1"/>
        <v>0</v>
      </c>
      <c r="H14" s="235"/>
    </row>
    <row r="15" spans="1:8" ht="12.75">
      <c r="A15" s="46" t="s">
        <v>65</v>
      </c>
      <c r="B15" s="47" t="s">
        <v>184</v>
      </c>
      <c r="C15" s="48"/>
      <c r="D15" s="49"/>
      <c r="E15" s="50">
        <f t="shared" si="0"/>
        <v>0</v>
      </c>
      <c r="F15" s="51" t="s">
        <v>192</v>
      </c>
      <c r="G15" s="80">
        <f>IF(C15="",0,1)</f>
        <v>0</v>
      </c>
      <c r="H15" s="236" t="s">
        <v>225</v>
      </c>
    </row>
    <row r="16" spans="1:8" ht="12.75">
      <c r="A16" s="52" t="s">
        <v>77</v>
      </c>
      <c r="B16" s="1" t="s">
        <v>184</v>
      </c>
      <c r="C16" s="42"/>
      <c r="D16" s="43"/>
      <c r="E16" s="3">
        <f t="shared" si="0"/>
        <v>0</v>
      </c>
      <c r="F16" s="20" t="s">
        <v>192</v>
      </c>
      <c r="G16" s="81">
        <f t="shared" si="1"/>
        <v>0</v>
      </c>
      <c r="H16" s="237"/>
    </row>
    <row r="17" spans="1:8" ht="12.75">
      <c r="A17" s="52" t="s">
        <v>87</v>
      </c>
      <c r="B17" s="1" t="s">
        <v>184</v>
      </c>
      <c r="C17" s="42"/>
      <c r="D17" s="43"/>
      <c r="E17" s="3">
        <f t="shared" si="0"/>
        <v>0</v>
      </c>
      <c r="F17" s="20" t="s">
        <v>192</v>
      </c>
      <c r="G17" s="81">
        <f t="shared" si="1"/>
        <v>0</v>
      </c>
      <c r="H17" s="237"/>
    </row>
    <row r="18" spans="1:8" ht="12.75">
      <c r="A18" s="52" t="s">
        <v>97</v>
      </c>
      <c r="B18" s="1" t="s">
        <v>184</v>
      </c>
      <c r="C18" s="42"/>
      <c r="D18" s="43"/>
      <c r="E18" s="3">
        <f t="shared" si="0"/>
        <v>0</v>
      </c>
      <c r="F18" s="20" t="s">
        <v>192</v>
      </c>
      <c r="G18" s="81">
        <f t="shared" si="1"/>
        <v>0</v>
      </c>
      <c r="H18" s="237"/>
    </row>
    <row r="19" spans="1:8" ht="13.5" thickBot="1">
      <c r="A19" s="60" t="s">
        <v>108</v>
      </c>
      <c r="B19" s="54" t="s">
        <v>184</v>
      </c>
      <c r="C19" s="55"/>
      <c r="D19" s="56"/>
      <c r="E19" s="57">
        <f t="shared" si="0"/>
        <v>0</v>
      </c>
      <c r="F19" s="58" t="s">
        <v>192</v>
      </c>
      <c r="G19" s="82">
        <f t="shared" si="1"/>
        <v>0</v>
      </c>
      <c r="H19" s="238"/>
    </row>
    <row r="20" spans="1:8" ht="12.75">
      <c r="A20" s="46" t="s">
        <v>117</v>
      </c>
      <c r="B20" s="47" t="s">
        <v>185</v>
      </c>
      <c r="C20" s="48"/>
      <c r="D20" s="49"/>
      <c r="E20" s="50">
        <f t="shared" si="0"/>
        <v>0</v>
      </c>
      <c r="F20" s="51" t="s">
        <v>199</v>
      </c>
      <c r="G20" s="80">
        <f t="shared" si="1"/>
        <v>0</v>
      </c>
      <c r="H20" s="244">
        <f>IF(SUM(G20:G37)&gt;=1,1,0)</f>
        <v>1</v>
      </c>
    </row>
    <row r="21" spans="1:8" ht="12.75">
      <c r="A21" s="52" t="s">
        <v>122</v>
      </c>
      <c r="B21" s="1" t="s">
        <v>185</v>
      </c>
      <c r="C21" s="42"/>
      <c r="D21" s="43"/>
      <c r="E21" s="3">
        <f t="shared" si="0"/>
        <v>0</v>
      </c>
      <c r="F21" s="20" t="s">
        <v>199</v>
      </c>
      <c r="G21" s="81">
        <f t="shared" si="1"/>
        <v>0</v>
      </c>
      <c r="H21" s="245"/>
    </row>
    <row r="22" spans="1:8" ht="12.75">
      <c r="A22" s="52" t="s">
        <v>126</v>
      </c>
      <c r="B22" s="1" t="s">
        <v>185</v>
      </c>
      <c r="C22" s="42"/>
      <c r="D22" s="43"/>
      <c r="E22" s="3">
        <f t="shared" si="0"/>
        <v>0</v>
      </c>
      <c r="F22" s="20" t="s">
        <v>199</v>
      </c>
      <c r="G22" s="81">
        <f t="shared" si="1"/>
        <v>0</v>
      </c>
      <c r="H22" s="245"/>
    </row>
    <row r="23" spans="1:8" ht="12.75">
      <c r="A23" s="52" t="s">
        <v>129</v>
      </c>
      <c r="B23" s="1" t="s">
        <v>185</v>
      </c>
      <c r="C23" s="42"/>
      <c r="D23" s="43"/>
      <c r="E23" s="3">
        <f t="shared" si="0"/>
        <v>0</v>
      </c>
      <c r="F23" s="20" t="s">
        <v>199</v>
      </c>
      <c r="G23" s="81">
        <f t="shared" si="1"/>
        <v>0</v>
      </c>
      <c r="H23" s="245"/>
    </row>
    <row r="24" spans="1:8" ht="12.75">
      <c r="A24" s="52" t="s">
        <v>133</v>
      </c>
      <c r="B24" s="1" t="s">
        <v>185</v>
      </c>
      <c r="C24" s="42"/>
      <c r="D24" s="43"/>
      <c r="E24" s="3">
        <f t="shared" si="0"/>
        <v>0</v>
      </c>
      <c r="F24" s="20" t="s">
        <v>199</v>
      </c>
      <c r="G24" s="81">
        <f t="shared" si="1"/>
        <v>0</v>
      </c>
      <c r="H24" s="245"/>
    </row>
    <row r="25" spans="1:8" ht="12.75">
      <c r="A25" s="52" t="s">
        <v>135</v>
      </c>
      <c r="B25" s="1" t="s">
        <v>185</v>
      </c>
      <c r="C25" s="42">
        <v>7</v>
      </c>
      <c r="D25" s="43">
        <v>128382.43</v>
      </c>
      <c r="E25" s="3">
        <f t="shared" si="0"/>
        <v>898677</v>
      </c>
      <c r="F25" s="20" t="s">
        <v>199</v>
      </c>
      <c r="G25" s="81">
        <f t="shared" si="1"/>
        <v>1</v>
      </c>
      <c r="H25" s="245"/>
    </row>
    <row r="26" spans="1:8" ht="12.75">
      <c r="A26" s="97" t="s">
        <v>340</v>
      </c>
      <c r="B26" s="1" t="s">
        <v>185</v>
      </c>
      <c r="C26" s="42"/>
      <c r="D26" s="43"/>
      <c r="E26" s="3">
        <f t="shared" si="0"/>
        <v>0</v>
      </c>
      <c r="F26" s="20" t="s">
        <v>199</v>
      </c>
      <c r="G26" s="81">
        <f t="shared" si="1"/>
        <v>0</v>
      </c>
      <c r="H26" s="245"/>
    </row>
    <row r="27" spans="1:8" ht="12.75">
      <c r="A27" s="97" t="s">
        <v>344</v>
      </c>
      <c r="B27" s="1" t="s">
        <v>185</v>
      </c>
      <c r="C27" s="42"/>
      <c r="D27" s="43"/>
      <c r="E27" s="3">
        <f t="shared" si="0"/>
        <v>0</v>
      </c>
      <c r="F27" s="20" t="s">
        <v>199</v>
      </c>
      <c r="G27" s="81">
        <f t="shared" si="1"/>
        <v>0</v>
      </c>
      <c r="H27" s="245"/>
    </row>
    <row r="28" spans="1:8" ht="12.75">
      <c r="A28" s="52" t="s">
        <v>169</v>
      </c>
      <c r="B28" s="1" t="s">
        <v>185</v>
      </c>
      <c r="C28" s="42"/>
      <c r="D28" s="43"/>
      <c r="E28" s="3">
        <f t="shared" si="0"/>
        <v>0</v>
      </c>
      <c r="F28" s="20" t="s">
        <v>199</v>
      </c>
      <c r="G28" s="81">
        <f t="shared" si="1"/>
        <v>0</v>
      </c>
      <c r="H28" s="245"/>
    </row>
    <row r="29" spans="1:8" ht="13.5" thickBot="1">
      <c r="A29" s="60" t="s">
        <v>171</v>
      </c>
      <c r="B29" s="54" t="s">
        <v>185</v>
      </c>
      <c r="C29" s="55"/>
      <c r="D29" s="56"/>
      <c r="E29" s="57">
        <f t="shared" si="0"/>
        <v>0</v>
      </c>
      <c r="F29" s="58" t="s">
        <v>199</v>
      </c>
      <c r="G29" s="82">
        <f t="shared" si="1"/>
        <v>0</v>
      </c>
      <c r="H29" s="245"/>
    </row>
    <row r="30" spans="1:8" ht="12.75">
      <c r="A30" s="46" t="s">
        <v>141</v>
      </c>
      <c r="B30" s="47" t="s">
        <v>185</v>
      </c>
      <c r="C30" s="48">
        <v>100</v>
      </c>
      <c r="D30" s="49">
        <v>6558</v>
      </c>
      <c r="E30" s="50">
        <f t="shared" si="0"/>
        <v>655800</v>
      </c>
      <c r="F30" s="51" t="s">
        <v>199</v>
      </c>
      <c r="G30" s="80">
        <f t="shared" si="1"/>
        <v>1</v>
      </c>
      <c r="H30" s="245"/>
    </row>
    <row r="31" spans="1:8" ht="12.75">
      <c r="A31" s="52" t="s">
        <v>143</v>
      </c>
      <c r="B31" s="1" t="s">
        <v>185</v>
      </c>
      <c r="C31" s="42"/>
      <c r="D31" s="43"/>
      <c r="E31" s="3">
        <f t="shared" si="0"/>
        <v>0</v>
      </c>
      <c r="F31" s="20" t="s">
        <v>199</v>
      </c>
      <c r="G31" s="81">
        <f t="shared" si="1"/>
        <v>0</v>
      </c>
      <c r="H31" s="245"/>
    </row>
    <row r="32" spans="1:8" ht="12.75">
      <c r="A32" s="52" t="s">
        <v>145</v>
      </c>
      <c r="B32" s="1" t="s">
        <v>185</v>
      </c>
      <c r="C32" s="42"/>
      <c r="D32" s="43"/>
      <c r="E32" s="3">
        <f t="shared" si="0"/>
        <v>0</v>
      </c>
      <c r="F32" s="20" t="s">
        <v>199</v>
      </c>
      <c r="G32" s="81">
        <f t="shared" si="1"/>
        <v>0</v>
      </c>
      <c r="H32" s="245"/>
    </row>
    <row r="33" spans="1:8" ht="13.5" thickBot="1">
      <c r="A33" s="60" t="s">
        <v>148</v>
      </c>
      <c r="B33" s="54" t="s">
        <v>185</v>
      </c>
      <c r="C33" s="55"/>
      <c r="D33" s="56"/>
      <c r="E33" s="57">
        <f t="shared" si="0"/>
        <v>0</v>
      </c>
      <c r="F33" s="58" t="s">
        <v>199</v>
      </c>
      <c r="G33" s="82">
        <f t="shared" si="1"/>
        <v>0</v>
      </c>
      <c r="H33" s="245"/>
    </row>
    <row r="34" spans="1:8" ht="12.75">
      <c r="A34" s="46" t="s">
        <v>153</v>
      </c>
      <c r="B34" s="47" t="s">
        <v>185</v>
      </c>
      <c r="C34" s="48">
        <v>50</v>
      </c>
      <c r="D34" s="49">
        <v>9428</v>
      </c>
      <c r="E34" s="50">
        <f t="shared" si="0"/>
        <v>471400</v>
      </c>
      <c r="F34" s="51" t="s">
        <v>199</v>
      </c>
      <c r="G34" s="80">
        <f t="shared" si="1"/>
        <v>1</v>
      </c>
      <c r="H34" s="245"/>
    </row>
    <row r="35" spans="1:8" ht="12.75">
      <c r="A35" s="52" t="s">
        <v>157</v>
      </c>
      <c r="B35" s="1" t="s">
        <v>185</v>
      </c>
      <c r="C35" s="42"/>
      <c r="D35" s="43"/>
      <c r="E35" s="3">
        <f t="shared" si="0"/>
        <v>0</v>
      </c>
      <c r="F35" s="20" t="s">
        <v>199</v>
      </c>
      <c r="G35" s="81">
        <f t="shared" si="1"/>
        <v>0</v>
      </c>
      <c r="H35" s="245"/>
    </row>
    <row r="36" spans="1:8" ht="12.75">
      <c r="A36" s="52" t="s">
        <v>160</v>
      </c>
      <c r="B36" s="1" t="s">
        <v>185</v>
      </c>
      <c r="C36" s="42"/>
      <c r="D36" s="43"/>
      <c r="E36" s="3">
        <f t="shared" si="0"/>
        <v>0</v>
      </c>
      <c r="F36" s="20" t="s">
        <v>199</v>
      </c>
      <c r="G36" s="81">
        <f t="shared" si="1"/>
        <v>0</v>
      </c>
      <c r="H36" s="245"/>
    </row>
    <row r="37" spans="1:8" ht="13.5" thickBot="1">
      <c r="A37" s="60" t="s">
        <v>164</v>
      </c>
      <c r="B37" s="54" t="s">
        <v>185</v>
      </c>
      <c r="C37" s="55"/>
      <c r="D37" s="56"/>
      <c r="E37" s="57">
        <f t="shared" si="0"/>
        <v>0</v>
      </c>
      <c r="F37" s="58" t="s">
        <v>199</v>
      </c>
      <c r="G37" s="82">
        <f t="shared" si="1"/>
        <v>0</v>
      </c>
      <c r="H37" s="246"/>
    </row>
    <row r="38" spans="1:8" ht="12.75">
      <c r="A38" s="46" t="s">
        <v>173</v>
      </c>
      <c r="B38" s="47" t="s">
        <v>187</v>
      </c>
      <c r="C38" s="48"/>
      <c r="D38" s="49"/>
      <c r="E38" s="50">
        <f t="shared" si="0"/>
        <v>0</v>
      </c>
      <c r="F38" s="51" t="s">
        <v>195</v>
      </c>
      <c r="G38" s="80">
        <f t="shared" si="1"/>
        <v>0</v>
      </c>
      <c r="H38" s="236" t="s">
        <v>225</v>
      </c>
    </row>
    <row r="39" spans="1:8" ht="12.75">
      <c r="A39" s="52" t="s">
        <v>175</v>
      </c>
      <c r="B39" s="1" t="s">
        <v>187</v>
      </c>
      <c r="C39" s="42"/>
      <c r="D39" s="43"/>
      <c r="E39" s="3">
        <f t="shared" si="0"/>
        <v>0</v>
      </c>
      <c r="F39" s="20" t="s">
        <v>195</v>
      </c>
      <c r="G39" s="81">
        <f t="shared" si="1"/>
        <v>0</v>
      </c>
      <c r="H39" s="237"/>
    </row>
    <row r="40" spans="1:8" ht="12.75">
      <c r="A40" s="97" t="s">
        <v>177</v>
      </c>
      <c r="B40" s="1" t="s">
        <v>188</v>
      </c>
      <c r="C40" s="42">
        <v>65160</v>
      </c>
      <c r="D40" s="43">
        <v>29.52074</v>
      </c>
      <c r="E40" s="3">
        <f t="shared" si="0"/>
        <v>1923571</v>
      </c>
      <c r="F40" s="20" t="s">
        <v>195</v>
      </c>
      <c r="G40" s="81">
        <f t="shared" si="1"/>
        <v>1</v>
      </c>
      <c r="H40" s="237"/>
    </row>
    <row r="41" spans="1:8" ht="12.75">
      <c r="A41" s="103" t="s">
        <v>343</v>
      </c>
      <c r="B41" s="1" t="s">
        <v>185</v>
      </c>
      <c r="C41" s="99">
        <v>994</v>
      </c>
      <c r="D41" s="100">
        <v>2022.12</v>
      </c>
      <c r="E41" s="3">
        <f t="shared" si="0"/>
        <v>2009987</v>
      </c>
      <c r="F41" s="20" t="s">
        <v>195</v>
      </c>
      <c r="G41" s="81">
        <f t="shared" si="1"/>
        <v>1</v>
      </c>
      <c r="H41" s="243"/>
    </row>
    <row r="42" spans="1:8" ht="12.75">
      <c r="A42" s="103" t="s">
        <v>341</v>
      </c>
      <c r="B42" s="1" t="s">
        <v>185</v>
      </c>
      <c r="C42" s="99"/>
      <c r="D42" s="100"/>
      <c r="E42" s="3">
        <f t="shared" si="0"/>
        <v>0</v>
      </c>
      <c r="F42" s="20" t="s">
        <v>195</v>
      </c>
      <c r="G42" s="81">
        <f t="shared" si="1"/>
        <v>0</v>
      </c>
      <c r="H42" s="243"/>
    </row>
    <row r="43" spans="1:8" ht="12.75">
      <c r="A43" s="103" t="s">
        <v>342</v>
      </c>
      <c r="B43" s="1" t="s">
        <v>188</v>
      </c>
      <c r="C43" s="99">
        <v>45500</v>
      </c>
      <c r="D43" s="100">
        <v>25.09693</v>
      </c>
      <c r="E43" s="3">
        <f t="shared" si="0"/>
        <v>1141910</v>
      </c>
      <c r="F43" s="20" t="s">
        <v>195</v>
      </c>
      <c r="G43" s="81">
        <f t="shared" si="1"/>
        <v>1</v>
      </c>
      <c r="H43" s="243"/>
    </row>
    <row r="44" spans="1:8" ht="13.5" thickBot="1">
      <c r="A44" s="60" t="s">
        <v>178</v>
      </c>
      <c r="B44" s="54" t="s">
        <v>188</v>
      </c>
      <c r="C44" s="55"/>
      <c r="D44" s="56"/>
      <c r="E44" s="57">
        <f t="shared" si="0"/>
        <v>0</v>
      </c>
      <c r="F44" s="58" t="s">
        <v>195</v>
      </c>
      <c r="G44" s="82">
        <f t="shared" si="1"/>
        <v>0</v>
      </c>
      <c r="H44" s="238"/>
    </row>
    <row r="45" spans="2:5" ht="12.75">
      <c r="B45" s="223" t="s">
        <v>210</v>
      </c>
      <c r="C45" s="223"/>
      <c r="D45" s="223"/>
      <c r="E45" s="4">
        <f>SUM(E2:E44)</f>
        <v>7255305</v>
      </c>
    </row>
    <row r="46" spans="2:5" ht="12.75">
      <c r="B46" s="222" t="s">
        <v>211</v>
      </c>
      <c r="C46" s="222"/>
      <c r="D46" s="222"/>
      <c r="E46" s="2">
        <f>SUM(G2:G44)</f>
        <v>8</v>
      </c>
    </row>
    <row r="47" spans="2:5" ht="12.75">
      <c r="B47" s="222" t="s">
        <v>213</v>
      </c>
      <c r="C47" s="222"/>
      <c r="D47" s="222"/>
      <c r="E47" s="2">
        <f>SUM(H2:H44)</f>
        <v>2</v>
      </c>
    </row>
    <row r="48" ht="12.75"/>
    <row r="49" spans="2:5" ht="12.75">
      <c r="B49" s="22" t="s">
        <v>224</v>
      </c>
      <c r="C49" s="22" t="s">
        <v>217</v>
      </c>
      <c r="E49" s="5" t="s">
        <v>216</v>
      </c>
    </row>
    <row r="50" spans="2:5" ht="12.75">
      <c r="B50" s="20" t="s">
        <v>191</v>
      </c>
      <c r="C50" s="3">
        <f aca="true" t="shared" si="2" ref="C50:C57">SUMIF($F$2:$F$47,B50,$E$2:$E$47)</f>
        <v>153960</v>
      </c>
      <c r="E50" s="23" t="str">
        <f>IF(E47=0,"inexistente",IF(E47=1,"Ação incompleta","OK"))</f>
        <v>OK</v>
      </c>
    </row>
    <row r="51" spans="2:3" ht="12.75">
      <c r="B51" s="20" t="s">
        <v>198</v>
      </c>
      <c r="C51" s="3">
        <f t="shared" si="2"/>
        <v>0</v>
      </c>
    </row>
    <row r="52" spans="2:3" ht="12.75">
      <c r="B52" s="20" t="s">
        <v>192</v>
      </c>
      <c r="C52" s="3">
        <f t="shared" si="2"/>
        <v>0</v>
      </c>
    </row>
    <row r="53" spans="2:3" ht="12.75">
      <c r="B53" s="20" t="s">
        <v>193</v>
      </c>
      <c r="C53" s="3">
        <f t="shared" si="2"/>
        <v>0</v>
      </c>
    </row>
    <row r="54" spans="2:3" ht="12.75">
      <c r="B54" s="20" t="s">
        <v>199</v>
      </c>
      <c r="C54" s="3">
        <f t="shared" si="2"/>
        <v>2025877</v>
      </c>
    </row>
    <row r="55" spans="2:3" ht="12.75">
      <c r="B55" s="20" t="s">
        <v>194</v>
      </c>
      <c r="C55" s="3">
        <f t="shared" si="2"/>
        <v>0</v>
      </c>
    </row>
    <row r="56" spans="2:3" ht="12.75">
      <c r="B56" s="20" t="s">
        <v>195</v>
      </c>
      <c r="C56" s="3">
        <f t="shared" si="2"/>
        <v>5075468</v>
      </c>
    </row>
    <row r="57" spans="2:3" ht="12.75">
      <c r="B57" s="20" t="s">
        <v>196</v>
      </c>
      <c r="C57" s="3">
        <f t="shared" si="2"/>
        <v>0</v>
      </c>
    </row>
    <row r="58" ht="12.75"/>
    <row r="59" ht="12.75"/>
    <row r="60" ht="12.75"/>
    <row r="61" ht="12.75"/>
    <row r="62" ht="12.75"/>
    <row r="63" ht="12.75"/>
    <row r="64" ht="12.75"/>
  </sheetData>
  <sheetProtection password="CC0B" sheet="1" selectLockedCells="1"/>
  <mergeCells count="9">
    <mergeCell ref="B47:D47"/>
    <mergeCell ref="B46:D46"/>
    <mergeCell ref="B45:D45"/>
    <mergeCell ref="H38:H44"/>
    <mergeCell ref="H20:H37"/>
    <mergeCell ref="G1:H1"/>
    <mergeCell ref="H15:H19"/>
    <mergeCell ref="H10:H14"/>
    <mergeCell ref="H2:H9"/>
  </mergeCells>
  <conditionalFormatting sqref="E50">
    <cfRule type="cellIs" priority="1" dxfId="0" operator="equal" stopIfTrue="1">
      <formula>"Ação Incompleta"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2"/>
  <dimension ref="A1:H33"/>
  <sheetViews>
    <sheetView showGridLines="0" zoomScalePageLayoutView="0" workbookViewId="0" topLeftCell="A1">
      <selection activeCell="D3" sqref="D3"/>
    </sheetView>
  </sheetViews>
  <sheetFormatPr defaultColWidth="0" defaultRowHeight="12.75" zeroHeight="1"/>
  <cols>
    <col min="1" max="1" width="79.140625" style="21" bestFit="1" customWidth="1"/>
    <col min="2" max="2" width="35.8515625" style="21" bestFit="1" customWidth="1"/>
    <col min="3" max="5" width="14.140625" style="21" customWidth="1"/>
    <col min="6" max="6" width="32.8515625" style="21" bestFit="1" customWidth="1"/>
    <col min="7" max="7" width="3.57421875" style="21" customWidth="1"/>
    <col min="8" max="8" width="11.57421875" style="21" bestFit="1" customWidth="1"/>
    <col min="9" max="9" width="1.1484375" style="21" customWidth="1"/>
    <col min="10" max="16384" width="0" style="21" hidden="1" customWidth="1"/>
  </cols>
  <sheetData>
    <row r="1" spans="1:8" s="19" customFormat="1" ht="18" customHeight="1" thickBot="1">
      <c r="A1" s="44" t="s">
        <v>5</v>
      </c>
      <c r="B1" s="44" t="s">
        <v>181</v>
      </c>
      <c r="C1" s="44" t="s">
        <v>189</v>
      </c>
      <c r="D1" s="44" t="s">
        <v>190</v>
      </c>
      <c r="E1" s="44" t="s">
        <v>200</v>
      </c>
      <c r="F1" s="44" t="s">
        <v>197</v>
      </c>
      <c r="G1" s="220" t="s">
        <v>214</v>
      </c>
      <c r="H1" s="221"/>
    </row>
    <row r="2" spans="1:8" ht="12.75">
      <c r="A2" s="46" t="s">
        <v>11</v>
      </c>
      <c r="B2" s="47" t="s">
        <v>182</v>
      </c>
      <c r="C2" s="48">
        <v>10</v>
      </c>
      <c r="D2" s="49">
        <v>600</v>
      </c>
      <c r="E2" s="50">
        <f>INT(IF(C2&gt;0,C2*D2,0))</f>
        <v>6000</v>
      </c>
      <c r="F2" s="51" t="s">
        <v>191</v>
      </c>
      <c r="G2" s="84">
        <f>IF(C2="",0,1)</f>
        <v>1</v>
      </c>
      <c r="H2" s="224">
        <f>IF(SUM(G2:G5)&gt;=1,1,0)</f>
        <v>1</v>
      </c>
    </row>
    <row r="3" spans="1:8" ht="12.75">
      <c r="A3" s="52" t="s">
        <v>17</v>
      </c>
      <c r="B3" s="1" t="s">
        <v>182</v>
      </c>
      <c r="C3" s="42"/>
      <c r="D3" s="43"/>
      <c r="E3" s="3">
        <f aca="true" t="shared" si="0" ref="E3:E20">INT(IF(C3&gt;0,C3*D3,0))</f>
        <v>0</v>
      </c>
      <c r="F3" s="20" t="s">
        <v>191</v>
      </c>
      <c r="G3" s="85">
        <f aca="true" t="shared" si="1" ref="G3:G13">IF(C3="",0,1)</f>
        <v>0</v>
      </c>
      <c r="H3" s="225"/>
    </row>
    <row r="4" spans="1:8" ht="12.75">
      <c r="A4" s="52" t="s">
        <v>23</v>
      </c>
      <c r="B4" s="1" t="s">
        <v>182</v>
      </c>
      <c r="C4" s="42"/>
      <c r="D4" s="43"/>
      <c r="E4" s="3">
        <f t="shared" si="0"/>
        <v>0</v>
      </c>
      <c r="F4" s="20" t="s">
        <v>191</v>
      </c>
      <c r="G4" s="85">
        <f t="shared" si="1"/>
        <v>0</v>
      </c>
      <c r="H4" s="225"/>
    </row>
    <row r="5" spans="1:8" ht="13.5" thickBot="1">
      <c r="A5" s="60" t="s">
        <v>29</v>
      </c>
      <c r="B5" s="54" t="s">
        <v>182</v>
      </c>
      <c r="C5" s="55"/>
      <c r="D5" s="56"/>
      <c r="E5" s="57">
        <f t="shared" si="0"/>
        <v>0</v>
      </c>
      <c r="F5" s="58" t="s">
        <v>191</v>
      </c>
      <c r="G5" s="86">
        <f t="shared" si="1"/>
        <v>0</v>
      </c>
      <c r="H5" s="226"/>
    </row>
    <row r="6" spans="1:8" ht="12.75">
      <c r="A6" s="46" t="s">
        <v>40</v>
      </c>
      <c r="B6" s="47" t="s">
        <v>183</v>
      </c>
      <c r="C6" s="48"/>
      <c r="D6" s="49"/>
      <c r="E6" s="50">
        <f t="shared" si="0"/>
        <v>0</v>
      </c>
      <c r="F6" s="51" t="s">
        <v>198</v>
      </c>
      <c r="G6" s="84">
        <f t="shared" si="1"/>
        <v>0</v>
      </c>
      <c r="H6" s="224">
        <f>IF(SUM(G6:G9)&gt;=1,1,0)</f>
        <v>0</v>
      </c>
    </row>
    <row r="7" spans="1:8" ht="12.75">
      <c r="A7" s="52" t="s">
        <v>50</v>
      </c>
      <c r="B7" s="1" t="s">
        <v>183</v>
      </c>
      <c r="C7" s="42"/>
      <c r="D7" s="43"/>
      <c r="E7" s="3">
        <f t="shared" si="0"/>
        <v>0</v>
      </c>
      <c r="F7" s="20" t="s">
        <v>198</v>
      </c>
      <c r="G7" s="85">
        <f t="shared" si="1"/>
        <v>0</v>
      </c>
      <c r="H7" s="225"/>
    </row>
    <row r="8" spans="1:8" ht="12.75">
      <c r="A8" s="52" t="s">
        <v>60</v>
      </c>
      <c r="B8" s="1" t="s">
        <v>183</v>
      </c>
      <c r="C8" s="42"/>
      <c r="D8" s="43"/>
      <c r="E8" s="3">
        <f t="shared" si="0"/>
        <v>0</v>
      </c>
      <c r="F8" s="20" t="s">
        <v>198</v>
      </c>
      <c r="G8" s="85">
        <f t="shared" si="1"/>
        <v>0</v>
      </c>
      <c r="H8" s="225"/>
    </row>
    <row r="9" spans="1:8" ht="13.5" thickBot="1">
      <c r="A9" s="60" t="s">
        <v>72</v>
      </c>
      <c r="B9" s="54" t="s">
        <v>183</v>
      </c>
      <c r="C9" s="55"/>
      <c r="D9" s="56"/>
      <c r="E9" s="57">
        <f t="shared" si="0"/>
        <v>0</v>
      </c>
      <c r="F9" s="58" t="s">
        <v>198</v>
      </c>
      <c r="G9" s="86">
        <f t="shared" si="1"/>
        <v>0</v>
      </c>
      <c r="H9" s="226"/>
    </row>
    <row r="10" spans="1:8" ht="12.75" customHeight="1">
      <c r="A10" s="46" t="s">
        <v>44</v>
      </c>
      <c r="B10" s="47" t="s">
        <v>184</v>
      </c>
      <c r="C10" s="48"/>
      <c r="D10" s="49"/>
      <c r="E10" s="50">
        <f t="shared" si="0"/>
        <v>0</v>
      </c>
      <c r="F10" s="51" t="s">
        <v>192</v>
      </c>
      <c r="G10" s="87">
        <f t="shared" si="1"/>
        <v>0</v>
      </c>
      <c r="H10" s="247" t="s">
        <v>225</v>
      </c>
    </row>
    <row r="11" spans="1:8" ht="12.75">
      <c r="A11" s="52" t="s">
        <v>54</v>
      </c>
      <c r="B11" s="1" t="s">
        <v>184</v>
      </c>
      <c r="C11" s="42"/>
      <c r="D11" s="43"/>
      <c r="E11" s="3">
        <f t="shared" si="0"/>
        <v>0</v>
      </c>
      <c r="F11" s="20" t="s">
        <v>192</v>
      </c>
      <c r="G11" s="88">
        <f t="shared" si="1"/>
        <v>0</v>
      </c>
      <c r="H11" s="248"/>
    </row>
    <row r="12" spans="1:8" ht="12.75">
      <c r="A12" s="52" t="s">
        <v>66</v>
      </c>
      <c r="B12" s="1" t="s">
        <v>184</v>
      </c>
      <c r="C12" s="42"/>
      <c r="D12" s="43"/>
      <c r="E12" s="3">
        <f t="shared" si="0"/>
        <v>0</v>
      </c>
      <c r="F12" s="20" t="s">
        <v>192</v>
      </c>
      <c r="G12" s="88">
        <f t="shared" si="1"/>
        <v>0</v>
      </c>
      <c r="H12" s="248"/>
    </row>
    <row r="13" spans="1:8" ht="13.5" thickBot="1">
      <c r="A13" s="60" t="s">
        <v>78</v>
      </c>
      <c r="B13" s="54" t="s">
        <v>184</v>
      </c>
      <c r="C13" s="55"/>
      <c r="D13" s="56"/>
      <c r="E13" s="57">
        <f t="shared" si="0"/>
        <v>0</v>
      </c>
      <c r="F13" s="58" t="s">
        <v>192</v>
      </c>
      <c r="G13" s="89">
        <f t="shared" si="1"/>
        <v>0</v>
      </c>
      <c r="H13" s="249"/>
    </row>
    <row r="14" spans="1:8" ht="12.75">
      <c r="A14" s="46" t="s">
        <v>88</v>
      </c>
      <c r="B14" s="47" t="s">
        <v>185</v>
      </c>
      <c r="C14" s="48">
        <v>186</v>
      </c>
      <c r="D14" s="49">
        <v>6558</v>
      </c>
      <c r="E14" s="50">
        <f t="shared" si="0"/>
        <v>1219788</v>
      </c>
      <c r="F14" s="51" t="s">
        <v>199</v>
      </c>
      <c r="G14" s="84">
        <f aca="true" t="shared" si="2" ref="G14:G20">IF(C14="",0,1)</f>
        <v>1</v>
      </c>
      <c r="H14" s="224">
        <f>IF(SUM(G14:G20)&gt;=1,1,0)</f>
        <v>1</v>
      </c>
    </row>
    <row r="15" spans="1:8" ht="12.75">
      <c r="A15" s="52" t="s">
        <v>94</v>
      </c>
      <c r="B15" s="1" t="s">
        <v>185</v>
      </c>
      <c r="C15" s="42"/>
      <c r="D15" s="43"/>
      <c r="E15" s="3">
        <f t="shared" si="0"/>
        <v>0</v>
      </c>
      <c r="F15" s="20" t="s">
        <v>199</v>
      </c>
      <c r="G15" s="85">
        <f t="shared" si="2"/>
        <v>0</v>
      </c>
      <c r="H15" s="225"/>
    </row>
    <row r="16" spans="1:8" ht="12.75">
      <c r="A16" s="52" t="s">
        <v>98</v>
      </c>
      <c r="B16" s="1" t="s">
        <v>185</v>
      </c>
      <c r="C16" s="42"/>
      <c r="D16" s="43"/>
      <c r="E16" s="3">
        <f t="shared" si="0"/>
        <v>0</v>
      </c>
      <c r="F16" s="20" t="s">
        <v>199</v>
      </c>
      <c r="G16" s="85">
        <f t="shared" si="2"/>
        <v>0</v>
      </c>
      <c r="H16" s="225"/>
    </row>
    <row r="17" spans="1:8" ht="12.75">
      <c r="A17" s="52" t="s">
        <v>103</v>
      </c>
      <c r="B17" s="1" t="s">
        <v>185</v>
      </c>
      <c r="C17" s="42"/>
      <c r="D17" s="43"/>
      <c r="E17" s="3">
        <f t="shared" si="0"/>
        <v>0</v>
      </c>
      <c r="F17" s="20" t="s">
        <v>199</v>
      </c>
      <c r="G17" s="85">
        <f t="shared" si="2"/>
        <v>0</v>
      </c>
      <c r="H17" s="225"/>
    </row>
    <row r="18" spans="1:8" ht="12.75">
      <c r="A18" s="52" t="s">
        <v>109</v>
      </c>
      <c r="B18" s="1" t="s">
        <v>185</v>
      </c>
      <c r="C18" s="42"/>
      <c r="D18" s="43"/>
      <c r="E18" s="3">
        <f t="shared" si="0"/>
        <v>0</v>
      </c>
      <c r="F18" s="20" t="s">
        <v>199</v>
      </c>
      <c r="G18" s="85">
        <f t="shared" si="2"/>
        <v>0</v>
      </c>
      <c r="H18" s="225"/>
    </row>
    <row r="19" spans="1:8" ht="12.75">
      <c r="A19" s="52" t="s">
        <v>112</v>
      </c>
      <c r="B19" s="1" t="s">
        <v>185</v>
      </c>
      <c r="C19" s="42"/>
      <c r="D19" s="43"/>
      <c r="E19" s="3">
        <f t="shared" si="0"/>
        <v>0</v>
      </c>
      <c r="F19" s="20" t="s">
        <v>199</v>
      </c>
      <c r="G19" s="85">
        <f t="shared" si="2"/>
        <v>0</v>
      </c>
      <c r="H19" s="225"/>
    </row>
    <row r="20" spans="1:8" ht="13.5" thickBot="1">
      <c r="A20" s="60" t="s">
        <v>118</v>
      </c>
      <c r="B20" s="54" t="s">
        <v>185</v>
      </c>
      <c r="C20" s="55"/>
      <c r="D20" s="56"/>
      <c r="E20" s="57">
        <f t="shared" si="0"/>
        <v>0</v>
      </c>
      <c r="F20" s="58" t="s">
        <v>199</v>
      </c>
      <c r="G20" s="86">
        <f t="shared" si="2"/>
        <v>0</v>
      </c>
      <c r="H20" s="226"/>
    </row>
    <row r="21" spans="2:5" ht="12.75">
      <c r="B21" s="223" t="s">
        <v>210</v>
      </c>
      <c r="C21" s="223"/>
      <c r="D21" s="223"/>
      <c r="E21" s="4">
        <f>SUM(E2:E20)</f>
        <v>1225788</v>
      </c>
    </row>
    <row r="22" spans="2:5" ht="12.75">
      <c r="B22" s="222" t="s">
        <v>211</v>
      </c>
      <c r="C22" s="222"/>
      <c r="D22" s="222"/>
      <c r="E22" s="2">
        <f>SUM(G2:G20)</f>
        <v>2</v>
      </c>
    </row>
    <row r="23" spans="2:5" ht="12.75">
      <c r="B23" s="222" t="s">
        <v>213</v>
      </c>
      <c r="C23" s="222"/>
      <c r="D23" s="222"/>
      <c r="E23" s="2">
        <f>SUM(H2:H20)</f>
        <v>2</v>
      </c>
    </row>
    <row r="24" ht="12.75"/>
    <row r="25" spans="2:5" ht="12.75">
      <c r="B25" s="22" t="s">
        <v>224</v>
      </c>
      <c r="C25" s="22" t="s">
        <v>217</v>
      </c>
      <c r="E25" s="5" t="s">
        <v>216</v>
      </c>
    </row>
    <row r="26" spans="2:5" ht="12.75">
      <c r="B26" s="20" t="s">
        <v>191</v>
      </c>
      <c r="C26" s="3">
        <f aca="true" t="shared" si="3" ref="C26:C33">SUMIF($F$2:$F$23,B26,$E$2:$E$23)</f>
        <v>6000</v>
      </c>
      <c r="E26" s="23" t="str">
        <f>IF(E23=0,"inexistente",IF(E23=1,"Ação incompleta","OK"))</f>
        <v>OK</v>
      </c>
    </row>
    <row r="27" spans="2:3" ht="12.75">
      <c r="B27" s="20" t="s">
        <v>198</v>
      </c>
      <c r="C27" s="3">
        <f t="shared" si="3"/>
        <v>0</v>
      </c>
    </row>
    <row r="28" spans="2:3" ht="12.75">
      <c r="B28" s="20" t="s">
        <v>192</v>
      </c>
      <c r="C28" s="3">
        <f t="shared" si="3"/>
        <v>0</v>
      </c>
    </row>
    <row r="29" spans="2:3" ht="12.75">
      <c r="B29" s="20" t="s">
        <v>193</v>
      </c>
      <c r="C29" s="3">
        <f t="shared" si="3"/>
        <v>0</v>
      </c>
    </row>
    <row r="30" spans="2:3" ht="12.75">
      <c r="B30" s="20" t="s">
        <v>199</v>
      </c>
      <c r="C30" s="3">
        <f t="shared" si="3"/>
        <v>1219788</v>
      </c>
    </row>
    <row r="31" spans="2:3" ht="12.75">
      <c r="B31" s="20" t="s">
        <v>194</v>
      </c>
      <c r="C31" s="3">
        <f t="shared" si="3"/>
        <v>0</v>
      </c>
    </row>
    <row r="32" spans="2:3" ht="12.75">
      <c r="B32" s="20" t="s">
        <v>195</v>
      </c>
      <c r="C32" s="3">
        <f t="shared" si="3"/>
        <v>0</v>
      </c>
    </row>
    <row r="33" spans="2:3" ht="12.75">
      <c r="B33" s="20" t="s">
        <v>196</v>
      </c>
      <c r="C33" s="3">
        <f t="shared" si="3"/>
        <v>0</v>
      </c>
    </row>
    <row r="34" ht="12.75"/>
    <row r="35" ht="12.75"/>
    <row r="36" ht="12.75"/>
    <row r="37" ht="12.75"/>
  </sheetData>
  <sheetProtection password="CC0B" sheet="1" selectLockedCells="1"/>
  <mergeCells count="8">
    <mergeCell ref="G1:H1"/>
    <mergeCell ref="H10:H13"/>
    <mergeCell ref="B22:D22"/>
    <mergeCell ref="B21:D21"/>
    <mergeCell ref="B23:D23"/>
    <mergeCell ref="H2:H5"/>
    <mergeCell ref="H6:H9"/>
    <mergeCell ref="H14:H20"/>
  </mergeCells>
  <conditionalFormatting sqref="E26">
    <cfRule type="cellIs" priority="1" dxfId="0" operator="equal" stopIfTrue="1">
      <formula>"Ação Incompleta"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E23"/>
  <sheetViews>
    <sheetView showGridLines="0" showRowColHeaders="0" zoomScalePageLayoutView="0" workbookViewId="0" topLeftCell="A1">
      <selection activeCell="C23" sqref="C23:E23"/>
    </sheetView>
  </sheetViews>
  <sheetFormatPr defaultColWidth="0" defaultRowHeight="12.75" zeroHeight="1"/>
  <cols>
    <col min="1" max="1" width="2.7109375" style="25" customWidth="1"/>
    <col min="2" max="2" width="15.8515625" style="25" customWidth="1"/>
    <col min="3" max="3" width="49.28125" style="25" customWidth="1"/>
    <col min="4" max="4" width="8.57421875" style="25" customWidth="1"/>
    <col min="5" max="5" width="10.00390625" style="25" bestFit="1" customWidth="1"/>
    <col min="6" max="6" width="0.85546875" style="25" customWidth="1"/>
    <col min="7" max="16384" width="0" style="25" hidden="1" customWidth="1"/>
  </cols>
  <sheetData>
    <row r="1" spans="1:5" ht="18.75">
      <c r="A1" s="109" t="s">
        <v>256</v>
      </c>
      <c r="B1" s="109"/>
      <c r="C1" s="109"/>
      <c r="D1" s="109"/>
      <c r="E1" s="109"/>
    </row>
    <row r="2" ht="6" customHeight="1"/>
    <row r="3" spans="1:5" ht="12.75">
      <c r="A3" s="160" t="s">
        <v>253</v>
      </c>
      <c r="B3" s="160"/>
      <c r="C3" s="160"/>
      <c r="D3" s="35" t="s">
        <v>254</v>
      </c>
      <c r="E3" s="35" t="s">
        <v>255</v>
      </c>
    </row>
    <row r="4" spans="1:5" ht="12.75">
      <c r="A4" s="36">
        <v>1</v>
      </c>
      <c r="B4" s="155" t="s">
        <v>368</v>
      </c>
      <c r="C4" s="156"/>
      <c r="D4" s="41" t="s">
        <v>370</v>
      </c>
      <c r="E4" s="41"/>
    </row>
    <row r="5" spans="1:5" ht="12.75">
      <c r="A5" s="36">
        <v>2</v>
      </c>
      <c r="B5" s="155" t="s">
        <v>376</v>
      </c>
      <c r="C5" s="156"/>
      <c r="D5" s="41" t="s">
        <v>370</v>
      </c>
      <c r="E5" s="41"/>
    </row>
    <row r="6" spans="1:5" ht="12.75">
      <c r="A6" s="26">
        <v>3</v>
      </c>
      <c r="B6" s="155" t="s">
        <v>369</v>
      </c>
      <c r="C6" s="156"/>
      <c r="D6" s="41" t="s">
        <v>370</v>
      </c>
      <c r="E6" s="41"/>
    </row>
    <row r="7" spans="1:5" ht="12.75">
      <c r="A7" s="26">
        <v>4</v>
      </c>
      <c r="B7" s="155"/>
      <c r="C7" s="156"/>
      <c r="D7" s="41"/>
      <c r="E7" s="41"/>
    </row>
    <row r="8" spans="1:5" ht="12.75">
      <c r="A8" s="26">
        <v>5</v>
      </c>
      <c r="B8" s="155"/>
      <c r="C8" s="156"/>
      <c r="D8" s="41"/>
      <c r="E8" s="41"/>
    </row>
    <row r="9" spans="1:5" ht="12.75">
      <c r="A9" s="26">
        <v>6</v>
      </c>
      <c r="B9" s="155"/>
      <c r="C9" s="156"/>
      <c r="D9" s="41"/>
      <c r="E9" s="41"/>
    </row>
    <row r="10" spans="1:5" ht="12.75">
      <c r="A10" s="26">
        <v>7</v>
      </c>
      <c r="B10" s="155"/>
      <c r="C10" s="156"/>
      <c r="D10" s="41"/>
      <c r="E10" s="41"/>
    </row>
    <row r="11" spans="1:5" ht="12.75">
      <c r="A11" s="26">
        <v>8</v>
      </c>
      <c r="B11" s="155"/>
      <c r="C11" s="156"/>
      <c r="D11" s="41"/>
      <c r="E11" s="41"/>
    </row>
    <row r="12" spans="1:5" ht="12.75">
      <c r="A12" s="26">
        <v>9</v>
      </c>
      <c r="B12" s="155"/>
      <c r="C12" s="156"/>
      <c r="D12" s="41"/>
      <c r="E12" s="41"/>
    </row>
    <row r="13" spans="1:5" ht="12.75">
      <c r="A13" s="26">
        <v>10</v>
      </c>
      <c r="B13" s="155"/>
      <c r="C13" s="156"/>
      <c r="D13" s="41"/>
      <c r="E13" s="41"/>
    </row>
    <row r="14" spans="1:5" ht="12.75">
      <c r="A14" s="161" t="s">
        <v>267</v>
      </c>
      <c r="B14" s="161"/>
      <c r="C14" s="161"/>
      <c r="D14" s="162">
        <f>COUNTA(D4:D13)/COUNTA(D4:E13)</f>
        <v>1</v>
      </c>
      <c r="E14" s="162"/>
    </row>
    <row r="15" spans="1:5" ht="12.75">
      <c r="A15" s="37"/>
      <c r="B15" s="38"/>
      <c r="C15" s="38"/>
      <c r="D15" s="39"/>
      <c r="E15" s="39"/>
    </row>
    <row r="16" spans="1:5" ht="12.75">
      <c r="A16" s="159" t="s">
        <v>266</v>
      </c>
      <c r="B16" s="159"/>
      <c r="C16" s="159"/>
      <c r="D16" s="159"/>
      <c r="E16" s="159"/>
    </row>
    <row r="17" spans="1:5" ht="15" customHeight="1">
      <c r="A17" s="159" t="s">
        <v>258</v>
      </c>
      <c r="B17" s="159"/>
      <c r="C17" s="159"/>
      <c r="D17" s="159"/>
      <c r="E17" s="159"/>
    </row>
    <row r="18" spans="1:5" ht="15" customHeight="1">
      <c r="A18" s="159" t="s">
        <v>268</v>
      </c>
      <c r="B18" s="159"/>
      <c r="C18" s="159"/>
      <c r="D18" s="159"/>
      <c r="E18" s="159"/>
    </row>
    <row r="19" ht="12.75"/>
    <row r="20" spans="1:5" ht="12.75">
      <c r="A20" s="158" t="s">
        <v>257</v>
      </c>
      <c r="B20" s="158"/>
      <c r="C20" s="158"/>
      <c r="D20" s="158"/>
      <c r="E20" s="158"/>
    </row>
    <row r="21" spans="1:5" ht="12.75">
      <c r="A21" s="153" t="s">
        <v>253</v>
      </c>
      <c r="B21" s="154"/>
      <c r="C21" s="157" t="s">
        <v>368</v>
      </c>
      <c r="D21" s="157"/>
      <c r="E21" s="157"/>
    </row>
    <row r="22" spans="1:5" ht="12.75">
      <c r="A22" s="153" t="s">
        <v>259</v>
      </c>
      <c r="B22" s="154"/>
      <c r="C22" s="157" t="s">
        <v>371</v>
      </c>
      <c r="D22" s="157"/>
      <c r="E22" s="157"/>
    </row>
    <row r="23" spans="1:5" ht="12.75">
      <c r="A23" s="153" t="s">
        <v>260</v>
      </c>
      <c r="B23" s="154"/>
      <c r="C23" s="157" t="s">
        <v>377</v>
      </c>
      <c r="D23" s="157"/>
      <c r="E23" s="157"/>
    </row>
    <row r="24" ht="12.75"/>
  </sheetData>
  <sheetProtection password="CC0B" sheet="1" objects="1" scenarios="1" selectLockedCells="1"/>
  <mergeCells count="24">
    <mergeCell ref="A1:E1"/>
    <mergeCell ref="A16:E16"/>
    <mergeCell ref="A3:C3"/>
    <mergeCell ref="B13:C13"/>
    <mergeCell ref="A14:C14"/>
    <mergeCell ref="D14:E14"/>
    <mergeCell ref="C22:E22"/>
    <mergeCell ref="B9:C9"/>
    <mergeCell ref="B10:C10"/>
    <mergeCell ref="B11:C11"/>
    <mergeCell ref="B12:C12"/>
    <mergeCell ref="A21:B21"/>
    <mergeCell ref="A22:B22"/>
    <mergeCell ref="A18:E18"/>
    <mergeCell ref="A23:B23"/>
    <mergeCell ref="B4:C4"/>
    <mergeCell ref="B5:C5"/>
    <mergeCell ref="B6:C6"/>
    <mergeCell ref="B7:C7"/>
    <mergeCell ref="B8:C8"/>
    <mergeCell ref="C23:E23"/>
    <mergeCell ref="C21:E21"/>
    <mergeCell ref="A20:E20"/>
    <mergeCell ref="A17:E17"/>
  </mergeCells>
  <conditionalFormatting sqref="D14:E14">
    <cfRule type="cellIs" priority="1" dxfId="16" operator="greaterThanOrEqual" stopIfTrue="1">
      <formula>0.4</formula>
    </cfRule>
    <cfRule type="cellIs" priority="2" dxfId="0" operator="lessThan" stopIfTrue="1">
      <formula>0.4</formula>
    </cfRule>
  </conditionalFormatting>
  <dataValidations count="2">
    <dataValidation type="list" allowBlank="1" showInputMessage="1" showErrorMessage="1" sqref="D4:E13">
      <formula1>"X"</formula1>
    </dataValidation>
    <dataValidation type="list" allowBlank="1" showInputMessage="1" showErrorMessage="1" sqref="C21:E21">
      <formula1>$B$4:$B$13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R61"/>
  <sheetViews>
    <sheetView showGridLines="0" showRowColHeaders="0" workbookViewId="0" topLeftCell="A1">
      <selection activeCell="A33" sqref="A33:O35"/>
    </sheetView>
  </sheetViews>
  <sheetFormatPr defaultColWidth="0" defaultRowHeight="12.75" zeroHeight="1"/>
  <cols>
    <col min="1" max="1" width="3.28125" style="6" customWidth="1"/>
    <col min="2" max="15" width="9.140625" style="6" customWidth="1"/>
    <col min="16" max="16" width="1.57421875" style="6" customWidth="1"/>
    <col min="17" max="17" width="9.140625" style="6" hidden="1" customWidth="1"/>
    <col min="18" max="18" width="10.7109375" style="6" hidden="1" customWidth="1"/>
    <col min="19" max="16384" width="9.140625" style="6" hidden="1" customWidth="1"/>
  </cols>
  <sheetData>
    <row r="1" spans="1:15" ht="18.75">
      <c r="A1" s="109" t="s">
        <v>288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2:15" ht="6" customHeight="1">
      <c r="L2" s="27"/>
      <c r="M2" s="27"/>
      <c r="N2" s="27"/>
      <c r="O2" s="27"/>
    </row>
    <row r="3" spans="2:15" ht="15">
      <c r="B3" s="176" t="s">
        <v>269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7.25" customHeight="1">
      <c r="A4" s="169" t="s">
        <v>378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5" ht="17.2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1:15" ht="17.2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ht="17.2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1:15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7.2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12:15" ht="6" customHeight="1" thickBot="1">
      <c r="L10" s="27"/>
      <c r="M10" s="27"/>
      <c r="N10" s="27"/>
      <c r="O10" s="27"/>
    </row>
    <row r="11" spans="1:15" ht="19.5" customHeight="1">
      <c r="A11" s="163" t="s">
        <v>203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5"/>
    </row>
    <row r="12" spans="1:18" s="31" customFormat="1" ht="37.5" customHeight="1">
      <c r="A12" s="30" t="s">
        <v>272</v>
      </c>
      <c r="B12" s="166" t="s">
        <v>271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7"/>
      <c r="R12" s="31" t="s">
        <v>271</v>
      </c>
    </row>
    <row r="13" spans="1:18" s="31" customFormat="1" ht="37.5" customHeight="1">
      <c r="A13" s="30" t="s">
        <v>272</v>
      </c>
      <c r="B13" s="166" t="s">
        <v>270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7"/>
      <c r="R13" s="6" t="s">
        <v>270</v>
      </c>
    </row>
    <row r="14" spans="1:15" ht="15">
      <c r="A14" s="32"/>
      <c r="B14" s="174" t="s">
        <v>287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5"/>
    </row>
    <row r="15" spans="1:15" ht="15" customHeight="1">
      <c r="A15" s="168" t="s">
        <v>372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70"/>
    </row>
    <row r="16" spans="1:15" ht="15">
      <c r="A16" s="168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70"/>
    </row>
    <row r="17" spans="1:15" ht="15" thickBot="1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3"/>
    </row>
    <row r="18" spans="1:15" ht="6" customHeight="1" thickBo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9.5" customHeight="1">
      <c r="A19" s="163" t="s">
        <v>204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5"/>
    </row>
    <row r="20" spans="1:18" s="31" customFormat="1" ht="37.5" customHeight="1">
      <c r="A20" s="34" t="s">
        <v>272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7"/>
      <c r="R20" s="31" t="s">
        <v>273</v>
      </c>
    </row>
    <row r="21" spans="1:18" s="31" customFormat="1" ht="37.5" customHeight="1">
      <c r="A21" s="34" t="s">
        <v>272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7"/>
      <c r="R21" s="31" t="s">
        <v>274</v>
      </c>
    </row>
    <row r="22" spans="1:15" ht="15">
      <c r="A22" s="32"/>
      <c r="B22" s="174" t="s">
        <v>287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5"/>
    </row>
    <row r="23" spans="1:15" ht="15" customHeight="1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70"/>
    </row>
    <row r="24" spans="1:15" ht="15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70"/>
    </row>
    <row r="25" spans="1:15" ht="15" thickBot="1">
      <c r="A25" s="171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3"/>
    </row>
    <row r="26" spans="1:15" ht="6" customHeight="1" thickBo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9.5" customHeight="1">
      <c r="A27" s="163" t="s">
        <v>205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</row>
    <row r="28" spans="1:18" s="31" customFormat="1" ht="37.5" customHeight="1">
      <c r="A28" s="30" t="s">
        <v>272</v>
      </c>
      <c r="B28" s="166" t="s">
        <v>275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7"/>
      <c r="R28" s="31" t="s">
        <v>275</v>
      </c>
    </row>
    <row r="29" spans="1:18" s="31" customFormat="1" ht="37.5" customHeight="1">
      <c r="A29" s="30" t="s">
        <v>272</v>
      </c>
      <c r="B29" s="166" t="s">
        <v>276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7"/>
      <c r="R29" s="31" t="s">
        <v>276</v>
      </c>
    </row>
    <row r="30" spans="1:18" s="31" customFormat="1" ht="37.5" customHeight="1">
      <c r="A30" s="30" t="s">
        <v>272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7"/>
      <c r="R30" s="31" t="s">
        <v>277</v>
      </c>
    </row>
    <row r="31" spans="1:18" s="31" customFormat="1" ht="37.5" customHeight="1">
      <c r="A31" s="30" t="s">
        <v>272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7"/>
      <c r="R31" s="31" t="s">
        <v>278</v>
      </c>
    </row>
    <row r="32" spans="1:15" ht="15">
      <c r="A32" s="32"/>
      <c r="B32" s="174" t="s">
        <v>287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5"/>
    </row>
    <row r="33" spans="1:15" ht="15" customHeight="1">
      <c r="A33" s="168" t="s">
        <v>379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70"/>
    </row>
    <row r="34" spans="1:15" ht="15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70"/>
    </row>
    <row r="35" spans="1:15" ht="15" thickBot="1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3"/>
    </row>
    <row r="36" ht="6" customHeight="1" thickBot="1"/>
    <row r="37" spans="1:15" ht="19.5" customHeight="1">
      <c r="A37" s="163" t="s">
        <v>206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5"/>
    </row>
    <row r="38" spans="1:18" s="31" customFormat="1" ht="37.5" customHeight="1">
      <c r="A38" s="30" t="s">
        <v>272</v>
      </c>
      <c r="B38" s="166" t="s">
        <v>279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7"/>
      <c r="R38" s="31" t="s">
        <v>279</v>
      </c>
    </row>
    <row r="39" spans="1:18" s="31" customFormat="1" ht="37.5" customHeight="1">
      <c r="A39" s="30" t="s">
        <v>272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7"/>
      <c r="R39" s="31" t="s">
        <v>280</v>
      </c>
    </row>
    <row r="40" spans="1:15" ht="15">
      <c r="A40" s="32"/>
      <c r="B40" s="174" t="s">
        <v>287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5"/>
    </row>
    <row r="41" spans="1:15" ht="15" customHeight="1">
      <c r="A41" s="168" t="s">
        <v>375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70"/>
    </row>
    <row r="42" spans="1:15" ht="15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70"/>
    </row>
    <row r="43" spans="1:15" ht="15" thickBot="1">
      <c r="A43" s="171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3"/>
    </row>
    <row r="44" ht="6" customHeight="1" thickBot="1"/>
    <row r="45" spans="1:15" ht="19.5" customHeight="1">
      <c r="A45" s="163" t="s">
        <v>207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5"/>
    </row>
    <row r="46" spans="1:18" s="31" customFormat="1" ht="37.5" customHeight="1">
      <c r="A46" s="30" t="s">
        <v>272</v>
      </c>
      <c r="B46" s="166" t="s">
        <v>281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7"/>
      <c r="R46" s="31" t="s">
        <v>281</v>
      </c>
    </row>
    <row r="47" spans="1:18" s="31" customFormat="1" ht="37.5" customHeight="1">
      <c r="A47" s="30" t="s">
        <v>272</v>
      </c>
      <c r="B47" s="166" t="s">
        <v>282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7"/>
      <c r="R47" s="31" t="s">
        <v>282</v>
      </c>
    </row>
    <row r="48" spans="1:18" s="31" customFormat="1" ht="37.5" customHeight="1">
      <c r="A48" s="30" t="s">
        <v>272</v>
      </c>
      <c r="B48" s="166" t="s">
        <v>284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7"/>
      <c r="R48" s="31" t="s">
        <v>283</v>
      </c>
    </row>
    <row r="49" spans="1:18" s="31" customFormat="1" ht="37.5" customHeight="1">
      <c r="A49" s="30" t="s">
        <v>272</v>
      </c>
      <c r="B49" s="166" t="s">
        <v>283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7"/>
      <c r="R49" s="31" t="s">
        <v>284</v>
      </c>
    </row>
    <row r="50" spans="1:18" s="31" customFormat="1" ht="37.5" customHeight="1">
      <c r="A50" s="30" t="s">
        <v>272</v>
      </c>
      <c r="B50" s="166" t="s">
        <v>285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7"/>
      <c r="R50" s="31" t="s">
        <v>285</v>
      </c>
    </row>
    <row r="51" spans="1:15" ht="15">
      <c r="A51" s="32"/>
      <c r="B51" s="174" t="s">
        <v>287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5"/>
    </row>
    <row r="52" spans="1:15" ht="15" customHeight="1">
      <c r="A52" s="168" t="s">
        <v>373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70"/>
    </row>
    <row r="53" spans="1:15" ht="15">
      <c r="A53" s="168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70"/>
    </row>
    <row r="54" spans="1:15" ht="15" thickBot="1">
      <c r="A54" s="171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3"/>
    </row>
    <row r="55" ht="6" customHeight="1" thickBot="1"/>
    <row r="56" spans="1:15" ht="19.5" customHeight="1">
      <c r="A56" s="163" t="s">
        <v>208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5"/>
    </row>
    <row r="57" spans="1:18" s="31" customFormat="1" ht="37.5" customHeight="1">
      <c r="A57" s="30" t="s">
        <v>272</v>
      </c>
      <c r="B57" s="166" t="s">
        <v>286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7"/>
      <c r="R57" s="31" t="s">
        <v>286</v>
      </c>
    </row>
    <row r="58" spans="1:15" ht="15">
      <c r="A58" s="32"/>
      <c r="B58" s="177" t="s">
        <v>287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8"/>
    </row>
    <row r="59" spans="1:15" ht="15" customHeight="1">
      <c r="A59" s="168" t="s">
        <v>374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70"/>
    </row>
    <row r="60" spans="1:15" ht="15">
      <c r="A60" s="168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70"/>
    </row>
    <row r="61" spans="1:15" ht="15" thickBot="1">
      <c r="A61" s="171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3"/>
    </row>
  </sheetData>
  <sheetProtection password="CC0B" sheet="1" objects="1" scenarios="1" selectLockedCells="1"/>
  <mergeCells count="37">
    <mergeCell ref="A59:O61"/>
    <mergeCell ref="B14:O14"/>
    <mergeCell ref="B3:O3"/>
    <mergeCell ref="B22:O22"/>
    <mergeCell ref="B32:O32"/>
    <mergeCell ref="B40:O40"/>
    <mergeCell ref="B51:O51"/>
    <mergeCell ref="B58:O58"/>
    <mergeCell ref="B57:O57"/>
    <mergeCell ref="A15:O17"/>
    <mergeCell ref="A52:O54"/>
    <mergeCell ref="B38:O38"/>
    <mergeCell ref="B39:O39"/>
    <mergeCell ref="B46:O46"/>
    <mergeCell ref="B47:O47"/>
    <mergeCell ref="B48:O48"/>
    <mergeCell ref="B49:O49"/>
    <mergeCell ref="A45:O45"/>
    <mergeCell ref="A56:O56"/>
    <mergeCell ref="A4:O9"/>
    <mergeCell ref="B12:O12"/>
    <mergeCell ref="B13:O13"/>
    <mergeCell ref="B20:O20"/>
    <mergeCell ref="B21:O21"/>
    <mergeCell ref="B28:O28"/>
    <mergeCell ref="B29:O29"/>
    <mergeCell ref="B50:O50"/>
    <mergeCell ref="A41:O43"/>
    <mergeCell ref="A1:O1"/>
    <mergeCell ref="A11:O11"/>
    <mergeCell ref="A19:O19"/>
    <mergeCell ref="A27:O27"/>
    <mergeCell ref="A37:O37"/>
    <mergeCell ref="B30:O30"/>
    <mergeCell ref="B31:O31"/>
    <mergeCell ref="A23:O25"/>
    <mergeCell ref="A33:O35"/>
  </mergeCells>
  <dataValidations count="7">
    <dataValidation type="list" allowBlank="1" showInputMessage="1" showErrorMessage="1" sqref="B28:O31">
      <formula1>$R$28:$R$31</formula1>
    </dataValidation>
    <dataValidation type="list" allowBlank="1" showInputMessage="1" showErrorMessage="1" sqref="B20:O21">
      <formula1>$R$20:$R$21</formula1>
    </dataValidation>
    <dataValidation type="list" allowBlank="1" showInputMessage="1" showErrorMessage="1" sqref="B13:O13">
      <formula1>$R$12:$R$13</formula1>
    </dataValidation>
    <dataValidation type="list" allowBlank="1" showInputMessage="1" showErrorMessage="1" sqref="B38:O39">
      <formula1>$R$38:$R$39</formula1>
    </dataValidation>
    <dataValidation type="list" allowBlank="1" showInputMessage="1" showErrorMessage="1" sqref="B46:O50">
      <formula1>$R$46:$R$50</formula1>
    </dataValidation>
    <dataValidation type="list" allowBlank="1" showInputMessage="1" showErrorMessage="1" sqref="B57:O57">
      <formula1>$R$57</formula1>
    </dataValidation>
    <dataValidation type="list" allowBlank="1" showInputMessage="1" showErrorMessage="1" sqref="B12:O12">
      <formula1>$R$12:$R$13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/>
  <dimension ref="A1:O15"/>
  <sheetViews>
    <sheetView showGridLines="0" showRowColHeaders="0" zoomScalePageLayoutView="0" workbookViewId="0" topLeftCell="A1">
      <selection activeCell="L15" sqref="L15:M15"/>
    </sheetView>
  </sheetViews>
  <sheetFormatPr defaultColWidth="0" defaultRowHeight="12.75" zeroHeight="1"/>
  <cols>
    <col min="1" max="2" width="7.140625" style="6" customWidth="1"/>
    <col min="3" max="3" width="2.8515625" style="6" customWidth="1"/>
    <col min="4" max="6" width="7.140625" style="6" customWidth="1"/>
    <col min="7" max="7" width="2.8515625" style="6" customWidth="1"/>
    <col min="8" max="10" width="7.140625" style="6" customWidth="1"/>
    <col min="11" max="11" width="2.8515625" style="6" customWidth="1"/>
    <col min="12" max="12" width="6.00390625" style="6" customWidth="1"/>
    <col min="13" max="15" width="5.7109375" style="6" customWidth="1"/>
    <col min="16" max="16" width="0.85546875" style="6" customWidth="1"/>
    <col min="17" max="16384" width="0" style="6" hidden="1" customWidth="1"/>
  </cols>
  <sheetData>
    <row r="1" spans="1:15" ht="21" customHeight="1">
      <c r="A1" s="109" t="s">
        <v>251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2:15" ht="6" customHeight="1">
      <c r="L2" s="27"/>
      <c r="M2" s="27"/>
      <c r="N2" s="27"/>
      <c r="O2" s="27"/>
    </row>
    <row r="3" spans="8:15" ht="15">
      <c r="H3" s="182" t="str">
        <f>"Em "&amp;'Dados do Município'!$K$31</f>
        <v>Em 2018</v>
      </c>
      <c r="I3" s="183"/>
      <c r="J3" s="184"/>
      <c r="L3" s="188" t="str">
        <f>"Expectativa para "&amp;'Dados do Município'!$K$31+3</f>
        <v>Expectativa para 2021</v>
      </c>
      <c r="M3" s="188"/>
      <c r="N3" s="188"/>
      <c r="O3" s="188"/>
    </row>
    <row r="4" spans="12:15" ht="6" customHeight="1">
      <c r="L4" s="27"/>
      <c r="M4" s="27"/>
      <c r="N4" s="27"/>
      <c r="O4" s="27"/>
    </row>
    <row r="5" spans="1:15" ht="15">
      <c r="A5" s="179" t="s">
        <v>261</v>
      </c>
      <c r="B5" s="179"/>
      <c r="C5" s="179"/>
      <c r="D5" s="179"/>
      <c r="E5" s="179"/>
      <c r="F5" s="179"/>
      <c r="H5" s="185">
        <v>29303746</v>
      </c>
      <c r="I5" s="185"/>
      <c r="J5" s="185"/>
      <c r="L5" s="185">
        <f>H5+2900000</f>
        <v>32203746</v>
      </c>
      <c r="M5" s="185"/>
      <c r="N5" s="185"/>
      <c r="O5" s="185"/>
    </row>
    <row r="6" spans="1:6" ht="6" customHeight="1">
      <c r="A6" s="28"/>
      <c r="B6" s="28"/>
      <c r="C6" s="28"/>
      <c r="D6" s="28"/>
      <c r="E6" s="28"/>
      <c r="F6" s="28"/>
    </row>
    <row r="7" spans="1:15" ht="15">
      <c r="A7" s="179" t="s">
        <v>262</v>
      </c>
      <c r="B7" s="179"/>
      <c r="C7" s="179"/>
      <c r="D7" s="179"/>
      <c r="E7" s="179"/>
      <c r="F7" s="179"/>
      <c r="H7" s="185">
        <v>122737521.99</v>
      </c>
      <c r="I7" s="185"/>
      <c r="J7" s="185"/>
      <c r="L7" s="185">
        <f>H7+10000000</f>
        <v>132737521.99</v>
      </c>
      <c r="M7" s="185"/>
      <c r="N7" s="185"/>
      <c r="O7" s="185"/>
    </row>
    <row r="8" spans="1:6" ht="6" customHeight="1">
      <c r="A8" s="28"/>
      <c r="B8" s="28"/>
      <c r="C8" s="28"/>
      <c r="D8" s="28"/>
      <c r="E8" s="28"/>
      <c r="F8" s="28"/>
    </row>
    <row r="9" spans="1:15" ht="15">
      <c r="A9" s="179" t="s">
        <v>263</v>
      </c>
      <c r="B9" s="179"/>
      <c r="C9" s="179"/>
      <c r="D9" s="179"/>
      <c r="E9" s="179"/>
      <c r="F9" s="179"/>
      <c r="H9" s="185">
        <v>10515973.65</v>
      </c>
      <c r="I9" s="185"/>
      <c r="J9" s="185"/>
      <c r="L9" s="185">
        <f>H9+1500000</f>
        <v>12015973.65</v>
      </c>
      <c r="M9" s="185"/>
      <c r="N9" s="185"/>
      <c r="O9" s="185"/>
    </row>
    <row r="10" ht="6" customHeight="1"/>
    <row r="11" spans="1:15" ht="15">
      <c r="A11" s="179" t="s">
        <v>325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</row>
    <row r="12" spans="1:15" ht="15">
      <c r="A12" s="179" t="str">
        <f>"Em "&amp;'Dados do Município'!$K$31</f>
        <v>Em 2018</v>
      </c>
      <c r="B12" s="179"/>
      <c r="C12" s="29"/>
      <c r="D12" s="187">
        <v>360</v>
      </c>
      <c r="E12" s="187"/>
      <c r="F12" s="186" t="s">
        <v>252</v>
      </c>
      <c r="G12" s="186"/>
      <c r="I12" s="179" t="str">
        <f>"Em "&amp;'Dados do Município'!$K$31+3</f>
        <v>Em 2021</v>
      </c>
      <c r="J12" s="179"/>
      <c r="K12" s="7"/>
      <c r="L12" s="187">
        <v>20</v>
      </c>
      <c r="M12" s="187"/>
      <c r="N12" s="180" t="str">
        <f>F12</f>
        <v>Minutos</v>
      </c>
      <c r="O12" s="181"/>
    </row>
    <row r="13" ht="6" customHeight="1"/>
    <row r="14" spans="1:15" ht="15">
      <c r="A14" s="179" t="s">
        <v>326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</row>
    <row r="15" spans="1:15" ht="15">
      <c r="A15" s="179" t="str">
        <f>"Em "&amp;'Dados do Município'!$K$31</f>
        <v>Em 2018</v>
      </c>
      <c r="B15" s="179"/>
      <c r="C15" s="29"/>
      <c r="D15" s="187">
        <v>48</v>
      </c>
      <c r="E15" s="187"/>
      <c r="F15" s="186" t="s">
        <v>327</v>
      </c>
      <c r="G15" s="186"/>
      <c r="I15" s="179" t="str">
        <f>"Em "&amp;'Dados do Município'!$K$31+3</f>
        <v>Em 2021</v>
      </c>
      <c r="J15" s="179"/>
      <c r="L15" s="187">
        <v>2</v>
      </c>
      <c r="M15" s="187"/>
      <c r="N15" s="180" t="str">
        <f>F15</f>
        <v>Horas</v>
      </c>
      <c r="O15" s="181"/>
    </row>
    <row r="16" ht="6.75" customHeight="1"/>
  </sheetData>
  <sheetProtection password="CC0B" sheet="1" objects="1" scenarios="1" selectLockedCells="1"/>
  <mergeCells count="26">
    <mergeCell ref="A1:O1"/>
    <mergeCell ref="A15:B15"/>
    <mergeCell ref="D15:E15"/>
    <mergeCell ref="F15:G15"/>
    <mergeCell ref="I15:J15"/>
    <mergeCell ref="L15:M15"/>
    <mergeCell ref="D12:E12"/>
    <mergeCell ref="A9:F9"/>
    <mergeCell ref="H7:J7"/>
    <mergeCell ref="H9:J9"/>
    <mergeCell ref="L3:O3"/>
    <mergeCell ref="L5:O5"/>
    <mergeCell ref="L7:O7"/>
    <mergeCell ref="H5:J5"/>
    <mergeCell ref="A5:F5"/>
    <mergeCell ref="A7:F7"/>
    <mergeCell ref="I12:J12"/>
    <mergeCell ref="A11:O11"/>
    <mergeCell ref="N12:O12"/>
    <mergeCell ref="N15:O15"/>
    <mergeCell ref="H3:J3"/>
    <mergeCell ref="L9:O9"/>
    <mergeCell ref="F12:G12"/>
    <mergeCell ref="L12:M12"/>
    <mergeCell ref="A14:O14"/>
    <mergeCell ref="A12:B12"/>
  </mergeCells>
  <dataValidations count="1">
    <dataValidation type="list" allowBlank="1" showInputMessage="1" showErrorMessage="1" sqref="F12:G12 F15:G15">
      <formula1>"Minutos,Horas"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/>
  <dimension ref="A1:AF25"/>
  <sheetViews>
    <sheetView showGridLines="0" showRowColHeaders="0" tabSelected="1" zoomScalePageLayoutView="0" workbookViewId="0" topLeftCell="A1">
      <selection activeCell="Z25" sqref="Z25"/>
    </sheetView>
  </sheetViews>
  <sheetFormatPr defaultColWidth="9.140625" defaultRowHeight="12.75"/>
  <cols>
    <col min="1" max="7" width="6.00390625" style="25" customWidth="1"/>
    <col min="8" max="31" width="4.140625" style="25" customWidth="1"/>
    <col min="32" max="32" width="14.7109375" style="25" customWidth="1"/>
    <col min="33" max="33" width="4.421875" style="25" customWidth="1"/>
    <col min="34" max="16384" width="9.140625" style="25" customWidth="1"/>
  </cols>
  <sheetData>
    <row r="1" spans="1:23" ht="18.75">
      <c r="A1" s="201" t="s">
        <v>209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</row>
    <row r="2" spans="1:23" ht="12.75">
      <c r="A2" s="206" t="s">
        <v>201</v>
      </c>
      <c r="B2" s="207"/>
      <c r="C2" s="207"/>
      <c r="D2" s="207"/>
      <c r="E2" s="207"/>
      <c r="F2" s="207"/>
      <c r="G2" s="208"/>
      <c r="H2" s="206" t="s">
        <v>200</v>
      </c>
      <c r="I2" s="207"/>
      <c r="J2" s="207"/>
      <c r="K2" s="208"/>
      <c r="L2" s="206" t="s">
        <v>212</v>
      </c>
      <c r="M2" s="207"/>
      <c r="N2" s="207"/>
      <c r="O2" s="208"/>
      <c r="P2" s="206" t="s">
        <v>215</v>
      </c>
      <c r="Q2" s="207"/>
      <c r="R2" s="207"/>
      <c r="S2" s="208"/>
      <c r="T2" s="193" t="s">
        <v>216</v>
      </c>
      <c r="U2" s="193"/>
      <c r="V2" s="193"/>
      <c r="W2" s="193"/>
    </row>
    <row r="3" spans="1:23" ht="12.75">
      <c r="A3" s="213" t="s">
        <v>203</v>
      </c>
      <c r="B3" s="214"/>
      <c r="C3" s="214"/>
      <c r="D3" s="214"/>
      <c r="E3" s="214"/>
      <c r="F3" s="214"/>
      <c r="G3" s="215"/>
      <c r="H3" s="209">
        <f>'Cadastro Mobiliario'!$E$66</f>
        <v>2121750</v>
      </c>
      <c r="I3" s="210"/>
      <c r="J3" s="210"/>
      <c r="K3" s="211"/>
      <c r="L3" s="194">
        <f>'Cadastro Mobiliario'!$E$67</f>
        <v>15</v>
      </c>
      <c r="M3" s="195"/>
      <c r="N3" s="195"/>
      <c r="O3" s="196"/>
      <c r="P3" s="194">
        <f>'Cadastro Mobiliario'!$E$68</f>
        <v>2</v>
      </c>
      <c r="Q3" s="195"/>
      <c r="R3" s="195"/>
      <c r="S3" s="196"/>
      <c r="T3" s="203" t="str">
        <f aca="true" t="shared" si="0" ref="T3:T8">IF(P3&gt;=2,"OK",IF(P3=1,"Ação incompleta",IF(L3&gt;0,"Excluir ação","Inexistente")))</f>
        <v>OK</v>
      </c>
      <c r="U3" s="204"/>
      <c r="V3" s="204"/>
      <c r="W3" s="205"/>
    </row>
    <row r="4" spans="1:23" ht="12.75">
      <c r="A4" s="213" t="s">
        <v>204</v>
      </c>
      <c r="B4" s="214"/>
      <c r="C4" s="214"/>
      <c r="D4" s="214"/>
      <c r="E4" s="214"/>
      <c r="F4" s="214"/>
      <c r="G4" s="215"/>
      <c r="H4" s="209">
        <f>'Gestao de Processos'!$E$22</f>
        <v>0</v>
      </c>
      <c r="I4" s="210"/>
      <c r="J4" s="210"/>
      <c r="K4" s="211"/>
      <c r="L4" s="194">
        <f>'Gestao de Processos'!$E$23</f>
        <v>0</v>
      </c>
      <c r="M4" s="195"/>
      <c r="N4" s="195"/>
      <c r="O4" s="196"/>
      <c r="P4" s="194">
        <f>'Gestao de Processos'!$E$24</f>
        <v>0</v>
      </c>
      <c r="Q4" s="195"/>
      <c r="R4" s="195"/>
      <c r="S4" s="196"/>
      <c r="T4" s="203" t="str">
        <f t="shared" si="0"/>
        <v>Inexistente</v>
      </c>
      <c r="U4" s="204"/>
      <c r="V4" s="204"/>
      <c r="W4" s="205"/>
    </row>
    <row r="5" spans="1:23" ht="12.75">
      <c r="A5" s="213" t="s">
        <v>205</v>
      </c>
      <c r="B5" s="214"/>
      <c r="C5" s="214"/>
      <c r="D5" s="214"/>
      <c r="E5" s="214"/>
      <c r="F5" s="214"/>
      <c r="G5" s="215"/>
      <c r="H5" s="209">
        <f>'Atendimento cidadão'!$E$30</f>
        <v>240858</v>
      </c>
      <c r="I5" s="210"/>
      <c r="J5" s="210"/>
      <c r="K5" s="211"/>
      <c r="L5" s="194">
        <f>'Atendimento cidadão'!$E$31</f>
        <v>5</v>
      </c>
      <c r="M5" s="195"/>
      <c r="N5" s="195"/>
      <c r="O5" s="196"/>
      <c r="P5" s="194">
        <f>'Atendimento cidadão'!$E$32</f>
        <v>2</v>
      </c>
      <c r="Q5" s="195"/>
      <c r="R5" s="195"/>
      <c r="S5" s="196"/>
      <c r="T5" s="203" t="str">
        <f t="shared" si="0"/>
        <v>OK</v>
      </c>
      <c r="U5" s="204"/>
      <c r="V5" s="204"/>
      <c r="W5" s="205"/>
    </row>
    <row r="6" spans="1:23" ht="12.75">
      <c r="A6" s="213" t="s">
        <v>206</v>
      </c>
      <c r="B6" s="214"/>
      <c r="C6" s="214"/>
      <c r="D6" s="214"/>
      <c r="E6" s="214"/>
      <c r="F6" s="214"/>
      <c r="G6" s="215"/>
      <c r="H6" s="209">
        <f>'Administração Triburária'!$E$49</f>
        <v>3006409</v>
      </c>
      <c r="I6" s="210"/>
      <c r="J6" s="210"/>
      <c r="K6" s="211"/>
      <c r="L6" s="194">
        <f>'Administração Triburária'!$E$50</f>
        <v>6</v>
      </c>
      <c r="M6" s="195"/>
      <c r="N6" s="195"/>
      <c r="O6" s="196"/>
      <c r="P6" s="194">
        <f>'Administração Triburária'!$E$51</f>
        <v>3</v>
      </c>
      <c r="Q6" s="195"/>
      <c r="R6" s="195"/>
      <c r="S6" s="196"/>
      <c r="T6" s="203" t="str">
        <f t="shared" si="0"/>
        <v>OK</v>
      </c>
      <c r="U6" s="204"/>
      <c r="V6" s="204"/>
      <c r="W6" s="205"/>
    </row>
    <row r="7" spans="1:23" ht="12.75" customHeight="1">
      <c r="A7" s="213" t="s">
        <v>207</v>
      </c>
      <c r="B7" s="214"/>
      <c r="C7" s="214"/>
      <c r="D7" s="214"/>
      <c r="E7" s="214"/>
      <c r="F7" s="214"/>
      <c r="G7" s="215"/>
      <c r="H7" s="209">
        <f>'Sistema de Gestão'!$E$45</f>
        <v>7255305</v>
      </c>
      <c r="I7" s="210"/>
      <c r="J7" s="210"/>
      <c r="K7" s="211"/>
      <c r="L7" s="194">
        <f>'Sistema de Gestão'!$E$46</f>
        <v>8</v>
      </c>
      <c r="M7" s="195"/>
      <c r="N7" s="195"/>
      <c r="O7" s="196"/>
      <c r="P7" s="194">
        <f>'Sistema de Gestão'!$E$47</f>
        <v>2</v>
      </c>
      <c r="Q7" s="195"/>
      <c r="R7" s="195"/>
      <c r="S7" s="196"/>
      <c r="T7" s="203" t="str">
        <f t="shared" si="0"/>
        <v>OK</v>
      </c>
      <c r="U7" s="204"/>
      <c r="V7" s="204"/>
      <c r="W7" s="205"/>
    </row>
    <row r="8" spans="1:23" ht="12.75">
      <c r="A8" s="213" t="s">
        <v>208</v>
      </c>
      <c r="B8" s="214"/>
      <c r="C8" s="214"/>
      <c r="D8" s="214"/>
      <c r="E8" s="214"/>
      <c r="F8" s="214"/>
      <c r="G8" s="215"/>
      <c r="H8" s="209">
        <f>'Gestão de RH'!$E$21</f>
        <v>1225788</v>
      </c>
      <c r="I8" s="210"/>
      <c r="J8" s="210"/>
      <c r="K8" s="211"/>
      <c r="L8" s="194">
        <f>'Gestão de RH'!$E$22</f>
        <v>2</v>
      </c>
      <c r="M8" s="195"/>
      <c r="N8" s="195"/>
      <c r="O8" s="196"/>
      <c r="P8" s="194">
        <f>'Gestão de RH'!$E$23</f>
        <v>2</v>
      </c>
      <c r="Q8" s="195"/>
      <c r="R8" s="195"/>
      <c r="S8" s="196"/>
      <c r="T8" s="203" t="str">
        <f t="shared" si="0"/>
        <v>OK</v>
      </c>
      <c r="U8" s="204"/>
      <c r="V8" s="204"/>
      <c r="W8" s="205"/>
    </row>
    <row r="9" spans="1:15" ht="12.75">
      <c r="A9" s="216" t="s">
        <v>202</v>
      </c>
      <c r="B9" s="217"/>
      <c r="C9" s="217"/>
      <c r="D9" s="217"/>
      <c r="E9" s="217"/>
      <c r="F9" s="217"/>
      <c r="G9" s="218"/>
      <c r="H9" s="212">
        <f>SUM(H3:H8)</f>
        <v>13850110</v>
      </c>
      <c r="I9" s="212"/>
      <c r="J9" s="212"/>
      <c r="K9" s="212"/>
      <c r="L9" s="194">
        <f>SUM(L3:O8)</f>
        <v>36</v>
      </c>
      <c r="M9" s="195"/>
      <c r="N9" s="195"/>
      <c r="O9" s="196"/>
    </row>
    <row r="10" spans="1:15" ht="12.75">
      <c r="A10" s="198" t="s">
        <v>228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200"/>
      <c r="L10" s="197" t="str">
        <f>IF(L9&lt;=50,"OK","Máximo 50 itens")</f>
        <v>OK</v>
      </c>
      <c r="M10" s="197"/>
      <c r="N10" s="197"/>
      <c r="O10" s="197"/>
    </row>
    <row r="12" spans="1:32" ht="19.5" customHeight="1">
      <c r="A12" s="109" t="s">
        <v>223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</row>
    <row r="13" spans="1:32" ht="30" customHeight="1">
      <c r="A13" s="193" t="s">
        <v>201</v>
      </c>
      <c r="B13" s="193"/>
      <c r="C13" s="193"/>
      <c r="D13" s="193"/>
      <c r="E13" s="193"/>
      <c r="F13" s="193"/>
      <c r="G13" s="193"/>
      <c r="H13" s="193" t="s">
        <v>218</v>
      </c>
      <c r="I13" s="193"/>
      <c r="J13" s="193"/>
      <c r="K13" s="193"/>
      <c r="L13" s="193" t="s">
        <v>219</v>
      </c>
      <c r="M13" s="193"/>
      <c r="N13" s="193"/>
      <c r="O13" s="193"/>
      <c r="P13" s="193" t="s">
        <v>220</v>
      </c>
      <c r="Q13" s="193"/>
      <c r="R13" s="193"/>
      <c r="S13" s="193"/>
      <c r="T13" s="193" t="s">
        <v>221</v>
      </c>
      <c r="U13" s="193"/>
      <c r="V13" s="193"/>
      <c r="W13" s="193"/>
      <c r="X13" s="193" t="s">
        <v>207</v>
      </c>
      <c r="Y13" s="193"/>
      <c r="Z13" s="193"/>
      <c r="AA13" s="193"/>
      <c r="AB13" s="193" t="s">
        <v>222</v>
      </c>
      <c r="AC13" s="193"/>
      <c r="AD13" s="193"/>
      <c r="AE13" s="193"/>
      <c r="AF13" s="107" t="s">
        <v>200</v>
      </c>
    </row>
    <row r="14" spans="1:32" ht="12.75">
      <c r="A14" s="219" t="s">
        <v>191</v>
      </c>
      <c r="B14" s="219"/>
      <c r="C14" s="219"/>
      <c r="D14" s="219"/>
      <c r="E14" s="219"/>
      <c r="F14" s="219"/>
      <c r="G14" s="219"/>
      <c r="H14" s="192">
        <f>'Cadastro Mobiliario'!C71</f>
        <v>65000</v>
      </c>
      <c r="I14" s="192"/>
      <c r="J14" s="192"/>
      <c r="K14" s="192"/>
      <c r="L14" s="192">
        <f>'Gestao de Processos'!C27</f>
        <v>0</v>
      </c>
      <c r="M14" s="192"/>
      <c r="N14" s="192"/>
      <c r="O14" s="192"/>
      <c r="P14" s="192">
        <f>'Atendimento cidadão'!C35</f>
        <v>77900</v>
      </c>
      <c r="Q14" s="192"/>
      <c r="R14" s="192"/>
      <c r="S14" s="192"/>
      <c r="T14" s="192">
        <f>'Administração Triburária'!C54</f>
        <v>41484</v>
      </c>
      <c r="U14" s="192"/>
      <c r="V14" s="192"/>
      <c r="W14" s="192"/>
      <c r="X14" s="192">
        <f>'Sistema de Gestão'!C50</f>
        <v>153960</v>
      </c>
      <c r="Y14" s="192"/>
      <c r="Z14" s="192"/>
      <c r="AA14" s="192"/>
      <c r="AB14" s="192">
        <f>'Gestão de RH'!C26</f>
        <v>6000</v>
      </c>
      <c r="AC14" s="192"/>
      <c r="AD14" s="192"/>
      <c r="AE14" s="192"/>
      <c r="AF14" s="108">
        <f>SUM(H14:AE14)</f>
        <v>344344</v>
      </c>
    </row>
    <row r="15" spans="1:32" ht="12.75">
      <c r="A15" s="219" t="s">
        <v>198</v>
      </c>
      <c r="B15" s="219"/>
      <c r="C15" s="219"/>
      <c r="D15" s="219"/>
      <c r="E15" s="219"/>
      <c r="F15" s="219"/>
      <c r="G15" s="219"/>
      <c r="H15" s="192">
        <f>'Cadastro Mobiliario'!C72</f>
        <v>0</v>
      </c>
      <c r="I15" s="192"/>
      <c r="J15" s="192"/>
      <c r="K15" s="192"/>
      <c r="L15" s="192">
        <f>'Gestao de Processos'!C28</f>
        <v>0</v>
      </c>
      <c r="M15" s="192"/>
      <c r="N15" s="192"/>
      <c r="O15" s="192"/>
      <c r="P15" s="192">
        <f>'Atendimento cidadão'!C36</f>
        <v>0</v>
      </c>
      <c r="Q15" s="192"/>
      <c r="R15" s="192"/>
      <c r="S15" s="192"/>
      <c r="T15" s="192">
        <f>'Administração Triburária'!C55</f>
        <v>520000</v>
      </c>
      <c r="U15" s="192"/>
      <c r="V15" s="192"/>
      <c r="W15" s="192"/>
      <c r="X15" s="192">
        <f>'Sistema de Gestão'!C51</f>
        <v>0</v>
      </c>
      <c r="Y15" s="192"/>
      <c r="Z15" s="192"/>
      <c r="AA15" s="192"/>
      <c r="AB15" s="192">
        <f>'Gestão de RH'!C27</f>
        <v>0</v>
      </c>
      <c r="AC15" s="192"/>
      <c r="AD15" s="192"/>
      <c r="AE15" s="192"/>
      <c r="AF15" s="108">
        <f aca="true" t="shared" si="1" ref="AF15:AF21">SUM(H15:AE15)</f>
        <v>520000</v>
      </c>
    </row>
    <row r="16" spans="1:32" ht="12.75">
      <c r="A16" s="219" t="s">
        <v>192</v>
      </c>
      <c r="B16" s="219"/>
      <c r="C16" s="219"/>
      <c r="D16" s="219"/>
      <c r="E16" s="219"/>
      <c r="F16" s="219"/>
      <c r="G16" s="219"/>
      <c r="H16" s="192">
        <f>'Cadastro Mobiliario'!C73</f>
        <v>1496750</v>
      </c>
      <c r="I16" s="192"/>
      <c r="J16" s="192"/>
      <c r="K16" s="192"/>
      <c r="L16" s="192">
        <f>'Gestao de Processos'!C29</f>
        <v>0</v>
      </c>
      <c r="M16" s="192"/>
      <c r="N16" s="192"/>
      <c r="O16" s="192"/>
      <c r="P16" s="192">
        <f>'Atendimento cidadão'!C37</f>
        <v>0</v>
      </c>
      <c r="Q16" s="192"/>
      <c r="R16" s="192"/>
      <c r="S16" s="192"/>
      <c r="T16" s="192">
        <f>'Administração Triburária'!C56</f>
        <v>1836000</v>
      </c>
      <c r="U16" s="192"/>
      <c r="V16" s="192"/>
      <c r="W16" s="192"/>
      <c r="X16" s="192">
        <f>'Sistema de Gestão'!C52</f>
        <v>0</v>
      </c>
      <c r="Y16" s="192"/>
      <c r="Z16" s="192"/>
      <c r="AA16" s="192"/>
      <c r="AB16" s="192">
        <f>'Gestão de RH'!C28</f>
        <v>0</v>
      </c>
      <c r="AC16" s="192"/>
      <c r="AD16" s="192"/>
      <c r="AE16" s="192"/>
      <c r="AF16" s="108">
        <f t="shared" si="1"/>
        <v>3332750</v>
      </c>
    </row>
    <row r="17" spans="1:32" ht="12.75">
      <c r="A17" s="219" t="s">
        <v>193</v>
      </c>
      <c r="B17" s="219"/>
      <c r="C17" s="219"/>
      <c r="D17" s="219"/>
      <c r="E17" s="219"/>
      <c r="F17" s="219"/>
      <c r="G17" s="219"/>
      <c r="H17" s="192">
        <f>'Cadastro Mobiliario'!C74</f>
        <v>560000</v>
      </c>
      <c r="I17" s="192"/>
      <c r="J17" s="192"/>
      <c r="K17" s="192"/>
      <c r="L17" s="192">
        <f>'Gestao de Processos'!C30</f>
        <v>0</v>
      </c>
      <c r="M17" s="192"/>
      <c r="N17" s="192"/>
      <c r="O17" s="192"/>
      <c r="P17" s="192">
        <f>'Atendimento cidadão'!C38</f>
        <v>0</v>
      </c>
      <c r="Q17" s="192"/>
      <c r="R17" s="192"/>
      <c r="S17" s="192"/>
      <c r="T17" s="192">
        <f>'Administração Triburária'!C57</f>
        <v>0</v>
      </c>
      <c r="U17" s="192"/>
      <c r="V17" s="192"/>
      <c r="W17" s="192"/>
      <c r="X17" s="192">
        <f>'Sistema de Gestão'!C53</f>
        <v>0</v>
      </c>
      <c r="Y17" s="192"/>
      <c r="Z17" s="192"/>
      <c r="AA17" s="192"/>
      <c r="AB17" s="192">
        <f>'Gestão de RH'!C29</f>
        <v>0</v>
      </c>
      <c r="AC17" s="192"/>
      <c r="AD17" s="192"/>
      <c r="AE17" s="192"/>
      <c r="AF17" s="108">
        <f t="shared" si="1"/>
        <v>560000</v>
      </c>
    </row>
    <row r="18" spans="1:32" ht="12.75">
      <c r="A18" s="219" t="s">
        <v>199</v>
      </c>
      <c r="B18" s="219"/>
      <c r="C18" s="219"/>
      <c r="D18" s="219"/>
      <c r="E18" s="219"/>
      <c r="F18" s="219"/>
      <c r="G18" s="219"/>
      <c r="H18" s="192">
        <f>'Cadastro Mobiliario'!C75</f>
        <v>0</v>
      </c>
      <c r="I18" s="192"/>
      <c r="J18" s="192"/>
      <c r="K18" s="192"/>
      <c r="L18" s="192">
        <f>'Gestao de Processos'!C31</f>
        <v>0</v>
      </c>
      <c r="M18" s="192"/>
      <c r="N18" s="192"/>
      <c r="O18" s="192"/>
      <c r="P18" s="192">
        <f>'Atendimento cidadão'!C39</f>
        <v>26232</v>
      </c>
      <c r="Q18" s="192"/>
      <c r="R18" s="192"/>
      <c r="S18" s="192"/>
      <c r="T18" s="192">
        <f>'Administração Triburária'!C58</f>
        <v>608925</v>
      </c>
      <c r="U18" s="192"/>
      <c r="V18" s="192"/>
      <c r="W18" s="192"/>
      <c r="X18" s="192">
        <f>'Sistema de Gestão'!C54</f>
        <v>2025877</v>
      </c>
      <c r="Y18" s="192"/>
      <c r="Z18" s="192"/>
      <c r="AA18" s="192"/>
      <c r="AB18" s="192">
        <f>'Gestão de RH'!C30</f>
        <v>1219788</v>
      </c>
      <c r="AC18" s="192"/>
      <c r="AD18" s="192"/>
      <c r="AE18" s="192"/>
      <c r="AF18" s="108">
        <f t="shared" si="1"/>
        <v>3880822</v>
      </c>
    </row>
    <row r="19" spans="1:32" ht="12.75">
      <c r="A19" s="219" t="s">
        <v>194</v>
      </c>
      <c r="B19" s="219"/>
      <c r="C19" s="219"/>
      <c r="D19" s="219"/>
      <c r="E19" s="219"/>
      <c r="F19" s="219"/>
      <c r="G19" s="219"/>
      <c r="H19" s="192">
        <f>'Cadastro Mobiliario'!C76</f>
        <v>0</v>
      </c>
      <c r="I19" s="192"/>
      <c r="J19" s="192"/>
      <c r="K19" s="192"/>
      <c r="L19" s="192">
        <f>'Gestao de Processos'!C32</f>
        <v>0</v>
      </c>
      <c r="M19" s="192"/>
      <c r="N19" s="192"/>
      <c r="O19" s="192"/>
      <c r="P19" s="192">
        <f>'Atendimento cidadão'!C40</f>
        <v>136726</v>
      </c>
      <c r="Q19" s="192"/>
      <c r="R19" s="192"/>
      <c r="S19" s="192"/>
      <c r="T19" s="192">
        <f>'Administração Triburária'!C59</f>
        <v>0</v>
      </c>
      <c r="U19" s="192"/>
      <c r="V19" s="192"/>
      <c r="W19" s="192"/>
      <c r="X19" s="192">
        <f>'Sistema de Gestão'!C55</f>
        <v>0</v>
      </c>
      <c r="Y19" s="192"/>
      <c r="Z19" s="192"/>
      <c r="AA19" s="192"/>
      <c r="AB19" s="192">
        <f>'Gestão de RH'!C31</f>
        <v>0</v>
      </c>
      <c r="AC19" s="192"/>
      <c r="AD19" s="192"/>
      <c r="AE19" s="192"/>
      <c r="AF19" s="108">
        <f t="shared" si="1"/>
        <v>136726</v>
      </c>
    </row>
    <row r="20" spans="1:32" ht="12.75">
      <c r="A20" s="219" t="s">
        <v>195</v>
      </c>
      <c r="B20" s="219"/>
      <c r="C20" s="219"/>
      <c r="D20" s="219"/>
      <c r="E20" s="219"/>
      <c r="F20" s="219"/>
      <c r="G20" s="219"/>
      <c r="H20" s="192">
        <f>'Cadastro Mobiliario'!C77</f>
        <v>0</v>
      </c>
      <c r="I20" s="192"/>
      <c r="J20" s="192"/>
      <c r="K20" s="192"/>
      <c r="L20" s="192">
        <f>'Gestao de Processos'!C33</f>
        <v>0</v>
      </c>
      <c r="M20" s="192"/>
      <c r="N20" s="192"/>
      <c r="O20" s="192"/>
      <c r="P20" s="192">
        <f>'Atendimento cidadão'!C41</f>
        <v>0</v>
      </c>
      <c r="Q20" s="192"/>
      <c r="R20" s="192"/>
      <c r="S20" s="192"/>
      <c r="T20" s="192">
        <f>'Administração Triburária'!C60</f>
        <v>0</v>
      </c>
      <c r="U20" s="192"/>
      <c r="V20" s="192"/>
      <c r="W20" s="192"/>
      <c r="X20" s="192">
        <f>'Sistema de Gestão'!C56</f>
        <v>5075468</v>
      </c>
      <c r="Y20" s="192"/>
      <c r="Z20" s="192"/>
      <c r="AA20" s="192"/>
      <c r="AB20" s="192">
        <f>'Gestão de RH'!C32</f>
        <v>0</v>
      </c>
      <c r="AC20" s="192"/>
      <c r="AD20" s="192"/>
      <c r="AE20" s="192"/>
      <c r="AF20" s="108">
        <f t="shared" si="1"/>
        <v>5075468</v>
      </c>
    </row>
    <row r="21" spans="1:32" ht="12.75">
      <c r="A21" s="219" t="s">
        <v>196</v>
      </c>
      <c r="B21" s="219"/>
      <c r="C21" s="219"/>
      <c r="D21" s="219"/>
      <c r="E21" s="219"/>
      <c r="F21" s="219"/>
      <c r="G21" s="219"/>
      <c r="H21" s="192">
        <f>'Cadastro Mobiliario'!C78</f>
        <v>0</v>
      </c>
      <c r="I21" s="192"/>
      <c r="J21" s="192"/>
      <c r="K21" s="192"/>
      <c r="L21" s="192">
        <f>'Gestao de Processos'!C34</f>
        <v>0</v>
      </c>
      <c r="M21" s="192"/>
      <c r="N21" s="192"/>
      <c r="O21" s="192"/>
      <c r="P21" s="192">
        <f>'Atendimento cidadão'!C42</f>
        <v>0</v>
      </c>
      <c r="Q21" s="192"/>
      <c r="R21" s="192"/>
      <c r="S21" s="192"/>
      <c r="T21" s="192">
        <f>'Administração Triburária'!C61</f>
        <v>0</v>
      </c>
      <c r="U21" s="192"/>
      <c r="V21" s="192"/>
      <c r="W21" s="192"/>
      <c r="X21" s="192">
        <f>'Sistema de Gestão'!C57</f>
        <v>0</v>
      </c>
      <c r="Y21" s="192"/>
      <c r="Z21" s="192"/>
      <c r="AA21" s="192"/>
      <c r="AB21" s="192">
        <f>'Gestão de RH'!C33</f>
        <v>0</v>
      </c>
      <c r="AC21" s="192"/>
      <c r="AD21" s="192"/>
      <c r="AE21" s="192"/>
      <c r="AF21" s="108">
        <f t="shared" si="1"/>
        <v>0</v>
      </c>
    </row>
    <row r="23" spans="1:11" ht="12.75">
      <c r="A23" s="40" t="s">
        <v>289</v>
      </c>
      <c r="H23" s="189">
        <f>'Dados do Município'!K39</f>
        <v>12</v>
      </c>
      <c r="I23" s="190"/>
      <c r="J23" s="190"/>
      <c r="K23" s="191"/>
    </row>
    <row r="24" spans="1:11" ht="12.75">
      <c r="A24" s="40" t="s">
        <v>290</v>
      </c>
      <c r="H24" s="189">
        <f>SUM('Administração Triburária'!C45+'Administração Triburária'!C46)</f>
        <v>0</v>
      </c>
      <c r="I24" s="190"/>
      <c r="J24" s="190"/>
      <c r="K24" s="191"/>
    </row>
    <row r="25" spans="1:11" ht="12.75">
      <c r="A25" s="40" t="s">
        <v>291</v>
      </c>
      <c r="H25" s="189" t="str">
        <f>IF(H24&lt;=H23,"ok","Ajustar veículos")</f>
        <v>ok</v>
      </c>
      <c r="I25" s="190"/>
      <c r="J25" s="190"/>
      <c r="K25" s="191"/>
    </row>
  </sheetData>
  <sheetProtection password="CC0B" sheet="1" objects="1" scenarios="1" selectLockedCells="1"/>
  <mergeCells count="108">
    <mergeCell ref="A18:G18"/>
    <mergeCell ref="A19:G19"/>
    <mergeCell ref="A20:G20"/>
    <mergeCell ref="A21:G21"/>
    <mergeCell ref="H13:K13"/>
    <mergeCell ref="H14:K14"/>
    <mergeCell ref="H15:K15"/>
    <mergeCell ref="H16:K16"/>
    <mergeCell ref="H18:K18"/>
    <mergeCell ref="H19:K19"/>
    <mergeCell ref="A9:G9"/>
    <mergeCell ref="A13:G13"/>
    <mergeCell ref="A14:G14"/>
    <mergeCell ref="A15:G15"/>
    <mergeCell ref="A16:G16"/>
    <mergeCell ref="A17:G17"/>
    <mergeCell ref="A12:AF12"/>
    <mergeCell ref="H17:K17"/>
    <mergeCell ref="T16:W16"/>
    <mergeCell ref="T17:W17"/>
    <mergeCell ref="T2:W2"/>
    <mergeCell ref="T3:W3"/>
    <mergeCell ref="T4:W4"/>
    <mergeCell ref="T5:W5"/>
    <mergeCell ref="A2:G2"/>
    <mergeCell ref="A3:G3"/>
    <mergeCell ref="A4:G4"/>
    <mergeCell ref="A5:G5"/>
    <mergeCell ref="A6:G6"/>
    <mergeCell ref="L8:O8"/>
    <mergeCell ref="H2:K2"/>
    <mergeCell ref="H3:K3"/>
    <mergeCell ref="H4:K4"/>
    <mergeCell ref="H5:K5"/>
    <mergeCell ref="H6:K6"/>
    <mergeCell ref="A7:G7"/>
    <mergeCell ref="A8:G8"/>
    <mergeCell ref="P8:S8"/>
    <mergeCell ref="H7:K7"/>
    <mergeCell ref="H8:K8"/>
    <mergeCell ref="H9:K9"/>
    <mergeCell ref="L2:O2"/>
    <mergeCell ref="L3:O3"/>
    <mergeCell ref="L4:O4"/>
    <mergeCell ref="L5:O5"/>
    <mergeCell ref="L6:O6"/>
    <mergeCell ref="L7:O7"/>
    <mergeCell ref="A1:W1"/>
    <mergeCell ref="T6:W6"/>
    <mergeCell ref="T7:W7"/>
    <mergeCell ref="T8:W8"/>
    <mergeCell ref="P2:S2"/>
    <mergeCell ref="P3:S3"/>
    <mergeCell ref="P4:S4"/>
    <mergeCell ref="P5:S5"/>
    <mergeCell ref="P6:S6"/>
    <mergeCell ref="P7:S7"/>
    <mergeCell ref="H20:K20"/>
    <mergeCell ref="H21:K21"/>
    <mergeCell ref="L13:O13"/>
    <mergeCell ref="L14:O14"/>
    <mergeCell ref="L15:O15"/>
    <mergeCell ref="L16:O16"/>
    <mergeCell ref="L17:O17"/>
    <mergeCell ref="L18:O18"/>
    <mergeCell ref="L19:O19"/>
    <mergeCell ref="L20:O20"/>
    <mergeCell ref="L21:O21"/>
    <mergeCell ref="P13:S13"/>
    <mergeCell ref="P14:S14"/>
    <mergeCell ref="P15:S15"/>
    <mergeCell ref="P16:S16"/>
    <mergeCell ref="P17:S17"/>
    <mergeCell ref="P18:S18"/>
    <mergeCell ref="P19:S19"/>
    <mergeCell ref="P20:S20"/>
    <mergeCell ref="T18:W18"/>
    <mergeCell ref="T19:W19"/>
    <mergeCell ref="T20:W20"/>
    <mergeCell ref="AB17:AE17"/>
    <mergeCell ref="AB18:AE18"/>
    <mergeCell ref="AB19:AE19"/>
    <mergeCell ref="X13:AA13"/>
    <mergeCell ref="X14:AA14"/>
    <mergeCell ref="X15:AA15"/>
    <mergeCell ref="X16:AA16"/>
    <mergeCell ref="X17:AA17"/>
    <mergeCell ref="X18:AA18"/>
    <mergeCell ref="L9:O9"/>
    <mergeCell ref="L10:O10"/>
    <mergeCell ref="A10:K10"/>
    <mergeCell ref="X19:AA19"/>
    <mergeCell ref="X20:AA20"/>
    <mergeCell ref="X21:AA21"/>
    <mergeCell ref="P21:S21"/>
    <mergeCell ref="T13:W13"/>
    <mergeCell ref="T14:W14"/>
    <mergeCell ref="T15:W15"/>
    <mergeCell ref="H23:K23"/>
    <mergeCell ref="H24:K24"/>
    <mergeCell ref="H25:K25"/>
    <mergeCell ref="AB20:AE20"/>
    <mergeCell ref="AB21:AE21"/>
    <mergeCell ref="AB13:AE13"/>
    <mergeCell ref="AB14:AE14"/>
    <mergeCell ref="AB15:AE15"/>
    <mergeCell ref="AB16:AE16"/>
    <mergeCell ref="T21:W21"/>
  </mergeCells>
  <conditionalFormatting sqref="T6:W6">
    <cfRule type="cellIs" priority="9" dxfId="0" operator="equal" stopIfTrue="1">
      <formula>"Ação Incompleta"</formula>
    </cfRule>
  </conditionalFormatting>
  <conditionalFormatting sqref="L10">
    <cfRule type="cellIs" priority="14" dxfId="16" operator="equal" stopIfTrue="1">
      <formula>"ok"</formula>
    </cfRule>
    <cfRule type="cellIs" priority="15" dxfId="0" operator="equal" stopIfTrue="1">
      <formula>"Máximo 50 itens"</formula>
    </cfRule>
  </conditionalFormatting>
  <conditionalFormatting sqref="T8:W8">
    <cfRule type="cellIs" priority="11" dxfId="0" operator="equal" stopIfTrue="1">
      <formula>"Ação Incompleta"</formula>
    </cfRule>
  </conditionalFormatting>
  <conditionalFormatting sqref="T7:W7">
    <cfRule type="cellIs" priority="10" dxfId="0" operator="equal" stopIfTrue="1">
      <formula>"Ação Incompleta"</formula>
    </cfRule>
  </conditionalFormatting>
  <conditionalFormatting sqref="T5:W5">
    <cfRule type="cellIs" priority="8" dxfId="0" operator="equal" stopIfTrue="1">
      <formula>"Ação Incompleta"</formula>
    </cfRule>
  </conditionalFormatting>
  <conditionalFormatting sqref="T4:W4">
    <cfRule type="cellIs" priority="7" dxfId="0" operator="equal" stopIfTrue="1">
      <formula>"Ação Incompleta"</formula>
    </cfRule>
  </conditionalFormatting>
  <conditionalFormatting sqref="T3:W3">
    <cfRule type="cellIs" priority="6" dxfId="0" operator="equal" stopIfTrue="1">
      <formula>"Ação Incompleta"</formula>
    </cfRule>
  </conditionalFormatting>
  <conditionalFormatting sqref="H25:K25">
    <cfRule type="cellIs" priority="4" dxfId="0" operator="equal" stopIfTrue="1">
      <formula>"Ajustar veículos"</formula>
    </cfRule>
    <cfRule type="cellIs" priority="5" dxfId="2" operator="equal" stopIfTrue="1">
      <formula>"ok"</formula>
    </cfRule>
  </conditionalFormatting>
  <printOptions/>
  <pageMargins left="0.511811024" right="0.511811024" top="0.787401575" bottom="0.787401575" header="0.31496062" footer="0.31496062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7"/>
  <dimension ref="A1:I78"/>
  <sheetViews>
    <sheetView showGridLines="0" zoomScale="85" zoomScaleNormal="85" workbookViewId="0" topLeftCell="A1">
      <selection activeCell="C10" sqref="C10"/>
    </sheetView>
  </sheetViews>
  <sheetFormatPr defaultColWidth="0" defaultRowHeight="12.75" zeroHeight="1"/>
  <cols>
    <col min="1" max="1" width="101.421875" style="21" bestFit="1" customWidth="1"/>
    <col min="2" max="2" width="36.00390625" style="21" customWidth="1"/>
    <col min="3" max="3" width="14.140625" style="24" customWidth="1"/>
    <col min="4" max="5" width="14.140625" style="21" customWidth="1"/>
    <col min="6" max="6" width="32.8515625" style="21" bestFit="1" customWidth="1"/>
    <col min="7" max="7" width="3.57421875" style="21" customWidth="1"/>
    <col min="8" max="8" width="11.57421875" style="21" bestFit="1" customWidth="1"/>
    <col min="9" max="9" width="65.140625" style="21" customWidth="1"/>
    <col min="10" max="10" width="1.421875" style="21" customWidth="1"/>
    <col min="11" max="16384" width="0" style="21" hidden="1" customWidth="1"/>
  </cols>
  <sheetData>
    <row r="1" spans="1:9" s="19" customFormat="1" ht="18" customHeight="1" thickBot="1">
      <c r="A1" s="44" t="s">
        <v>0</v>
      </c>
      <c r="B1" s="44" t="s">
        <v>181</v>
      </c>
      <c r="C1" s="45" t="s">
        <v>189</v>
      </c>
      <c r="D1" s="44" t="s">
        <v>190</v>
      </c>
      <c r="E1" s="44" t="s">
        <v>200</v>
      </c>
      <c r="F1" s="44" t="s">
        <v>197</v>
      </c>
      <c r="G1" s="220" t="s">
        <v>214</v>
      </c>
      <c r="H1" s="221"/>
      <c r="I1" s="105" t="s">
        <v>350</v>
      </c>
    </row>
    <row r="2" spans="1:9" ht="12.75">
      <c r="A2" s="96" t="s">
        <v>6</v>
      </c>
      <c r="B2" s="47" t="s">
        <v>182</v>
      </c>
      <c r="C2" s="48">
        <v>3</v>
      </c>
      <c r="D2" s="49">
        <v>5000</v>
      </c>
      <c r="E2" s="50">
        <f>INT(IF(C2&gt;0,C2*D2,0))</f>
        <v>15000</v>
      </c>
      <c r="F2" s="51" t="s">
        <v>191</v>
      </c>
      <c r="G2" s="84">
        <f>IF(C2="",0,1)</f>
        <v>1</v>
      </c>
      <c r="H2" s="224">
        <f>IF(SUM(G2:G15)&gt;=1,1,0)</f>
        <v>1</v>
      </c>
      <c r="I2" s="106"/>
    </row>
    <row r="3" spans="1:9" ht="12.75">
      <c r="A3" s="97" t="s">
        <v>293</v>
      </c>
      <c r="B3" s="1" t="s">
        <v>182</v>
      </c>
      <c r="C3" s="42"/>
      <c r="D3" s="43"/>
      <c r="E3" s="3">
        <f aca="true" t="shared" si="0" ref="E3:E65">INT(IF(C3&gt;0,C3*D3,0))</f>
        <v>0</v>
      </c>
      <c r="F3" s="20" t="s">
        <v>191</v>
      </c>
      <c r="G3" s="85">
        <f aca="true" t="shared" si="1" ref="G3:G65">IF(C3="",0,1)</f>
        <v>0</v>
      </c>
      <c r="H3" s="225"/>
      <c r="I3" s="106"/>
    </row>
    <row r="4" spans="1:9" ht="12.75">
      <c r="A4" s="97" t="s">
        <v>18</v>
      </c>
      <c r="B4" s="1" t="s">
        <v>182</v>
      </c>
      <c r="C4" s="42"/>
      <c r="D4" s="43"/>
      <c r="E4" s="3">
        <f t="shared" si="0"/>
        <v>0</v>
      </c>
      <c r="F4" s="20" t="s">
        <v>191</v>
      </c>
      <c r="G4" s="85">
        <f t="shared" si="1"/>
        <v>0</v>
      </c>
      <c r="H4" s="225"/>
      <c r="I4" s="106"/>
    </row>
    <row r="5" spans="1:9" ht="12.75">
      <c r="A5" s="97" t="s">
        <v>295</v>
      </c>
      <c r="B5" s="1" t="s">
        <v>182</v>
      </c>
      <c r="C5" s="42"/>
      <c r="D5" s="43"/>
      <c r="E5" s="3">
        <f t="shared" si="0"/>
        <v>0</v>
      </c>
      <c r="F5" s="20" t="s">
        <v>191</v>
      </c>
      <c r="G5" s="85">
        <f t="shared" si="1"/>
        <v>0</v>
      </c>
      <c r="H5" s="225"/>
      <c r="I5" s="106"/>
    </row>
    <row r="6" spans="1:9" ht="12.75">
      <c r="A6" s="61" t="s">
        <v>24</v>
      </c>
      <c r="B6" s="1" t="s">
        <v>182</v>
      </c>
      <c r="C6" s="42"/>
      <c r="D6" s="43"/>
      <c r="E6" s="3">
        <f t="shared" si="0"/>
        <v>0</v>
      </c>
      <c r="F6" s="20" t="s">
        <v>191</v>
      </c>
      <c r="G6" s="85">
        <f t="shared" si="1"/>
        <v>0</v>
      </c>
      <c r="H6" s="225"/>
      <c r="I6" s="106"/>
    </row>
    <row r="7" spans="1:9" ht="12.75">
      <c r="A7" s="61" t="s">
        <v>296</v>
      </c>
      <c r="B7" s="1" t="s">
        <v>182</v>
      </c>
      <c r="C7" s="42"/>
      <c r="D7" s="43"/>
      <c r="E7" s="3">
        <f t="shared" si="0"/>
        <v>0</v>
      </c>
      <c r="F7" s="20" t="s">
        <v>191</v>
      </c>
      <c r="G7" s="85">
        <f t="shared" si="1"/>
        <v>0</v>
      </c>
      <c r="H7" s="225"/>
      <c r="I7" s="106"/>
    </row>
    <row r="8" spans="1:9" ht="12.75">
      <c r="A8" s="61" t="s">
        <v>12</v>
      </c>
      <c r="B8" s="1" t="s">
        <v>182</v>
      </c>
      <c r="C8" s="42">
        <v>13</v>
      </c>
      <c r="D8" s="43">
        <v>3846.154</v>
      </c>
      <c r="E8" s="3">
        <f t="shared" si="0"/>
        <v>50000</v>
      </c>
      <c r="F8" s="20" t="s">
        <v>191</v>
      </c>
      <c r="G8" s="85">
        <f t="shared" si="1"/>
        <v>1</v>
      </c>
      <c r="H8" s="225"/>
      <c r="I8" s="106"/>
    </row>
    <row r="9" spans="1:9" ht="12.75">
      <c r="A9" s="61" t="s">
        <v>294</v>
      </c>
      <c r="B9" s="1" t="s">
        <v>182</v>
      </c>
      <c r="C9" s="42"/>
      <c r="D9" s="43"/>
      <c r="E9" s="3">
        <f t="shared" si="0"/>
        <v>0</v>
      </c>
      <c r="F9" s="20" t="s">
        <v>191</v>
      </c>
      <c r="G9" s="85">
        <f t="shared" si="1"/>
        <v>0</v>
      </c>
      <c r="H9" s="225"/>
      <c r="I9" s="106"/>
    </row>
    <row r="10" spans="1:9" ht="12.75">
      <c r="A10" s="61" t="s">
        <v>45</v>
      </c>
      <c r="B10" s="1" t="s">
        <v>182</v>
      </c>
      <c r="C10" s="42"/>
      <c r="D10" s="43">
        <v>1500</v>
      </c>
      <c r="E10" s="3">
        <f t="shared" si="0"/>
        <v>0</v>
      </c>
      <c r="F10" s="20" t="s">
        <v>191</v>
      </c>
      <c r="G10" s="85">
        <f t="shared" si="1"/>
        <v>0</v>
      </c>
      <c r="H10" s="225"/>
      <c r="I10" s="106"/>
    </row>
    <row r="11" spans="1:9" ht="12.75">
      <c r="A11" s="61" t="s">
        <v>298</v>
      </c>
      <c r="B11" s="1" t="s">
        <v>182</v>
      </c>
      <c r="C11" s="42"/>
      <c r="D11" s="43"/>
      <c r="E11" s="3">
        <f t="shared" si="0"/>
        <v>0</v>
      </c>
      <c r="F11" s="20" t="s">
        <v>191</v>
      </c>
      <c r="G11" s="85">
        <f t="shared" si="1"/>
        <v>0</v>
      </c>
      <c r="H11" s="225"/>
      <c r="I11" s="106"/>
    </row>
    <row r="12" spans="1:9" ht="12.75">
      <c r="A12" s="61" t="s">
        <v>30</v>
      </c>
      <c r="B12" s="1" t="s">
        <v>182</v>
      </c>
      <c r="C12" s="42"/>
      <c r="D12" s="43"/>
      <c r="E12" s="3">
        <f t="shared" si="0"/>
        <v>0</v>
      </c>
      <c r="F12" s="20" t="s">
        <v>191</v>
      </c>
      <c r="G12" s="85">
        <f t="shared" si="1"/>
        <v>0</v>
      </c>
      <c r="H12" s="225"/>
      <c r="I12" s="106"/>
    </row>
    <row r="13" spans="1:9" ht="12.75">
      <c r="A13" s="61" t="s">
        <v>297</v>
      </c>
      <c r="B13" s="1" t="s">
        <v>182</v>
      </c>
      <c r="C13" s="42"/>
      <c r="D13" s="43"/>
      <c r="E13" s="3">
        <f t="shared" si="0"/>
        <v>0</v>
      </c>
      <c r="F13" s="20" t="s">
        <v>191</v>
      </c>
      <c r="G13" s="85">
        <f t="shared" si="1"/>
        <v>0</v>
      </c>
      <c r="H13" s="225"/>
      <c r="I13" s="106"/>
    </row>
    <row r="14" spans="1:9" ht="12.75">
      <c r="A14" s="61" t="s">
        <v>41</v>
      </c>
      <c r="B14" s="1" t="s">
        <v>182</v>
      </c>
      <c r="C14" s="42"/>
      <c r="D14" s="43"/>
      <c r="E14" s="3">
        <f t="shared" si="0"/>
        <v>0</v>
      </c>
      <c r="F14" s="20" t="s">
        <v>191</v>
      </c>
      <c r="G14" s="85">
        <f t="shared" si="1"/>
        <v>0</v>
      </c>
      <c r="H14" s="225"/>
      <c r="I14" s="106"/>
    </row>
    <row r="15" spans="1:9" ht="13.5" thickBot="1">
      <c r="A15" s="62" t="s">
        <v>35</v>
      </c>
      <c r="B15" s="54" t="s">
        <v>182</v>
      </c>
      <c r="C15" s="55"/>
      <c r="D15" s="56"/>
      <c r="E15" s="57">
        <f t="shared" si="0"/>
        <v>0</v>
      </c>
      <c r="F15" s="58" t="s">
        <v>191</v>
      </c>
      <c r="G15" s="86">
        <f t="shared" si="1"/>
        <v>0</v>
      </c>
      <c r="H15" s="226"/>
      <c r="I15" s="106"/>
    </row>
    <row r="16" spans="1:9" ht="12.75">
      <c r="A16" s="96" t="s">
        <v>55</v>
      </c>
      <c r="B16" s="47" t="s">
        <v>183</v>
      </c>
      <c r="C16" s="48"/>
      <c r="D16" s="49"/>
      <c r="E16" s="50">
        <f t="shared" si="0"/>
        <v>0</v>
      </c>
      <c r="F16" s="51" t="s">
        <v>198</v>
      </c>
      <c r="G16" s="84">
        <f t="shared" si="1"/>
        <v>0</v>
      </c>
      <c r="H16" s="224">
        <f>IF(SUM(G16:G23)&gt;=1,1,0)</f>
        <v>0</v>
      </c>
      <c r="I16" s="106"/>
    </row>
    <row r="17" spans="1:9" ht="12.75">
      <c r="A17" s="61" t="s">
        <v>299</v>
      </c>
      <c r="B17" s="1" t="s">
        <v>183</v>
      </c>
      <c r="C17" s="42"/>
      <c r="D17" s="43"/>
      <c r="E17" s="3">
        <f t="shared" si="0"/>
        <v>0</v>
      </c>
      <c r="F17" s="20" t="s">
        <v>198</v>
      </c>
      <c r="G17" s="85">
        <f t="shared" si="1"/>
        <v>0</v>
      </c>
      <c r="H17" s="225"/>
      <c r="I17" s="106"/>
    </row>
    <row r="18" spans="1:9" ht="12.75">
      <c r="A18" s="61" t="s">
        <v>79</v>
      </c>
      <c r="B18" s="1" t="s">
        <v>183</v>
      </c>
      <c r="C18" s="42"/>
      <c r="D18" s="43"/>
      <c r="E18" s="3">
        <f t="shared" si="0"/>
        <v>0</v>
      </c>
      <c r="F18" s="20" t="s">
        <v>198</v>
      </c>
      <c r="G18" s="85">
        <f t="shared" si="1"/>
        <v>0</v>
      </c>
      <c r="H18" s="225"/>
      <c r="I18" s="106"/>
    </row>
    <row r="19" spans="1:9" ht="12.75">
      <c r="A19" s="61" t="s">
        <v>99</v>
      </c>
      <c r="B19" s="1" t="s">
        <v>183</v>
      </c>
      <c r="C19" s="42"/>
      <c r="D19" s="43"/>
      <c r="E19" s="3">
        <f t="shared" si="0"/>
        <v>0</v>
      </c>
      <c r="F19" s="20" t="s">
        <v>198</v>
      </c>
      <c r="G19" s="85">
        <f t="shared" si="1"/>
        <v>0</v>
      </c>
      <c r="H19" s="225"/>
      <c r="I19" s="106"/>
    </row>
    <row r="20" spans="1:9" ht="12.75">
      <c r="A20" s="61" t="s">
        <v>318</v>
      </c>
      <c r="B20" s="1" t="s">
        <v>183</v>
      </c>
      <c r="C20" s="42"/>
      <c r="D20" s="43"/>
      <c r="E20" s="3">
        <f t="shared" si="0"/>
        <v>0</v>
      </c>
      <c r="F20" s="20" t="s">
        <v>198</v>
      </c>
      <c r="G20" s="85">
        <f t="shared" si="1"/>
        <v>0</v>
      </c>
      <c r="H20" s="225"/>
      <c r="I20" s="106"/>
    </row>
    <row r="21" spans="1:9" ht="12.75">
      <c r="A21" s="61" t="s">
        <v>67</v>
      </c>
      <c r="B21" s="1" t="s">
        <v>183</v>
      </c>
      <c r="C21" s="42"/>
      <c r="D21" s="43"/>
      <c r="E21" s="3">
        <f t="shared" si="0"/>
        <v>0</v>
      </c>
      <c r="F21" s="20" t="s">
        <v>198</v>
      </c>
      <c r="G21" s="85">
        <f t="shared" si="1"/>
        <v>0</v>
      </c>
      <c r="H21" s="225"/>
      <c r="I21" s="106"/>
    </row>
    <row r="22" spans="1:9" ht="12.75">
      <c r="A22" s="61" t="s">
        <v>300</v>
      </c>
      <c r="B22" s="1" t="s">
        <v>183</v>
      </c>
      <c r="C22" s="42"/>
      <c r="D22" s="43"/>
      <c r="E22" s="3">
        <f t="shared" si="0"/>
        <v>0</v>
      </c>
      <c r="F22" s="20" t="s">
        <v>198</v>
      </c>
      <c r="G22" s="85">
        <f t="shared" si="1"/>
        <v>0</v>
      </c>
      <c r="H22" s="225"/>
      <c r="I22" s="106"/>
    </row>
    <row r="23" spans="1:9" ht="13.5" thickBot="1">
      <c r="A23" s="62" t="s">
        <v>89</v>
      </c>
      <c r="B23" s="54" t="s">
        <v>183</v>
      </c>
      <c r="C23" s="55"/>
      <c r="D23" s="56"/>
      <c r="E23" s="57">
        <f t="shared" si="0"/>
        <v>0</v>
      </c>
      <c r="F23" s="58" t="s">
        <v>198</v>
      </c>
      <c r="G23" s="86">
        <f t="shared" si="1"/>
        <v>0</v>
      </c>
      <c r="H23" s="226"/>
      <c r="I23" s="106"/>
    </row>
    <row r="24" spans="1:9" ht="12.75" customHeight="1">
      <c r="A24" s="59" t="s">
        <v>61</v>
      </c>
      <c r="B24" s="47" t="s">
        <v>184</v>
      </c>
      <c r="C24" s="48">
        <v>1200</v>
      </c>
      <c r="D24" s="49">
        <v>115</v>
      </c>
      <c r="E24" s="50">
        <f t="shared" si="0"/>
        <v>138000</v>
      </c>
      <c r="F24" s="51" t="s">
        <v>192</v>
      </c>
      <c r="G24" s="90">
        <f t="shared" si="1"/>
        <v>1</v>
      </c>
      <c r="H24" s="227" t="s">
        <v>225</v>
      </c>
      <c r="I24" s="106"/>
    </row>
    <row r="25" spans="1:9" ht="12.75">
      <c r="A25" s="53" t="s">
        <v>301</v>
      </c>
      <c r="B25" s="1" t="s">
        <v>184</v>
      </c>
      <c r="C25" s="42"/>
      <c r="D25" s="43"/>
      <c r="E25" s="3">
        <f t="shared" si="0"/>
        <v>0</v>
      </c>
      <c r="F25" s="20" t="s">
        <v>192</v>
      </c>
      <c r="G25" s="94">
        <f t="shared" si="1"/>
        <v>0</v>
      </c>
      <c r="H25" s="228"/>
      <c r="I25" s="106"/>
    </row>
    <row r="26" spans="1:9" ht="12.75">
      <c r="A26" s="53" t="s">
        <v>73</v>
      </c>
      <c r="B26" s="1" t="s">
        <v>184</v>
      </c>
      <c r="C26" s="42"/>
      <c r="D26" s="43"/>
      <c r="E26" s="3">
        <f t="shared" si="0"/>
        <v>0</v>
      </c>
      <c r="F26" s="20" t="s">
        <v>192</v>
      </c>
      <c r="G26" s="94">
        <f t="shared" si="1"/>
        <v>0</v>
      </c>
      <c r="H26" s="228"/>
      <c r="I26" s="106"/>
    </row>
    <row r="27" spans="1:9" ht="12.75">
      <c r="A27" s="53" t="s">
        <v>302</v>
      </c>
      <c r="B27" s="1" t="s">
        <v>184</v>
      </c>
      <c r="C27" s="42"/>
      <c r="D27" s="43"/>
      <c r="E27" s="3">
        <f t="shared" si="0"/>
        <v>0</v>
      </c>
      <c r="F27" s="20" t="s">
        <v>192</v>
      </c>
      <c r="G27" s="94">
        <f t="shared" si="1"/>
        <v>0</v>
      </c>
      <c r="H27" s="228"/>
      <c r="I27" s="106"/>
    </row>
    <row r="28" spans="1:9" ht="12.75">
      <c r="A28" s="53" t="s">
        <v>83</v>
      </c>
      <c r="B28" s="1" t="s">
        <v>184</v>
      </c>
      <c r="C28" s="42"/>
      <c r="D28" s="43"/>
      <c r="E28" s="3">
        <f t="shared" si="0"/>
        <v>0</v>
      </c>
      <c r="F28" s="20" t="s">
        <v>192</v>
      </c>
      <c r="G28" s="94">
        <f t="shared" si="1"/>
        <v>0</v>
      </c>
      <c r="H28" s="228"/>
      <c r="I28" s="106"/>
    </row>
    <row r="29" spans="1:9" ht="12.75">
      <c r="A29" s="53" t="s">
        <v>95</v>
      </c>
      <c r="B29" s="1" t="s">
        <v>184</v>
      </c>
      <c r="C29" s="42"/>
      <c r="D29" s="43"/>
      <c r="E29" s="3">
        <f t="shared" si="0"/>
        <v>0</v>
      </c>
      <c r="F29" s="20" t="s">
        <v>192</v>
      </c>
      <c r="G29" s="94">
        <f t="shared" si="1"/>
        <v>0</v>
      </c>
      <c r="H29" s="228"/>
      <c r="I29" s="106"/>
    </row>
    <row r="30" spans="1:9" ht="12.75">
      <c r="A30" s="53" t="s">
        <v>104</v>
      </c>
      <c r="B30" s="1" t="s">
        <v>184</v>
      </c>
      <c r="C30" s="42">
        <v>600</v>
      </c>
      <c r="D30" s="43">
        <v>110</v>
      </c>
      <c r="E30" s="3">
        <f t="shared" si="0"/>
        <v>66000</v>
      </c>
      <c r="F30" s="20" t="s">
        <v>192</v>
      </c>
      <c r="G30" s="94">
        <f t="shared" si="1"/>
        <v>1</v>
      </c>
      <c r="H30" s="228"/>
      <c r="I30" s="106"/>
    </row>
    <row r="31" spans="1:9" ht="12.75">
      <c r="A31" s="61" t="s">
        <v>319</v>
      </c>
      <c r="B31" s="1" t="s">
        <v>184</v>
      </c>
      <c r="C31" s="42"/>
      <c r="D31" s="43"/>
      <c r="E31" s="3">
        <f t="shared" si="0"/>
        <v>0</v>
      </c>
      <c r="F31" s="20" t="s">
        <v>192</v>
      </c>
      <c r="G31" s="94">
        <f t="shared" si="1"/>
        <v>0</v>
      </c>
      <c r="H31" s="228"/>
      <c r="I31" s="106"/>
    </row>
    <row r="32" spans="1:9" ht="12.75">
      <c r="A32" s="53" t="s">
        <v>113</v>
      </c>
      <c r="B32" s="1" t="s">
        <v>184</v>
      </c>
      <c r="C32" s="42"/>
      <c r="D32" s="43"/>
      <c r="E32" s="3">
        <f t="shared" si="0"/>
        <v>0</v>
      </c>
      <c r="F32" s="20" t="s">
        <v>192</v>
      </c>
      <c r="G32" s="94">
        <f t="shared" si="1"/>
        <v>0</v>
      </c>
      <c r="H32" s="228"/>
      <c r="I32" s="106"/>
    </row>
    <row r="33" spans="1:9" ht="12.75">
      <c r="A33" s="53" t="s">
        <v>119</v>
      </c>
      <c r="B33" s="1" t="s">
        <v>184</v>
      </c>
      <c r="C33" s="42">
        <v>7500</v>
      </c>
      <c r="D33" s="43">
        <v>25</v>
      </c>
      <c r="E33" s="3">
        <f t="shared" si="0"/>
        <v>187500</v>
      </c>
      <c r="F33" s="20" t="s">
        <v>192</v>
      </c>
      <c r="G33" s="94">
        <f t="shared" si="1"/>
        <v>1</v>
      </c>
      <c r="H33" s="228"/>
      <c r="I33" s="106"/>
    </row>
    <row r="34" spans="1:9" ht="12.75">
      <c r="A34" s="52" t="s">
        <v>303</v>
      </c>
      <c r="B34" s="1" t="s">
        <v>184</v>
      </c>
      <c r="C34" s="42"/>
      <c r="D34" s="43"/>
      <c r="E34" s="3">
        <f t="shared" si="0"/>
        <v>0</v>
      </c>
      <c r="F34" s="20" t="s">
        <v>192</v>
      </c>
      <c r="G34" s="94">
        <f t="shared" si="1"/>
        <v>0</v>
      </c>
      <c r="H34" s="228"/>
      <c r="I34" s="106"/>
    </row>
    <row r="35" spans="1:9" ht="12.75">
      <c r="A35" s="53" t="s">
        <v>123</v>
      </c>
      <c r="B35" s="1" t="s">
        <v>184</v>
      </c>
      <c r="C35" s="42"/>
      <c r="D35" s="43"/>
      <c r="E35" s="3">
        <f t="shared" si="0"/>
        <v>0</v>
      </c>
      <c r="F35" s="20" t="s">
        <v>192</v>
      </c>
      <c r="G35" s="94">
        <f t="shared" si="1"/>
        <v>0</v>
      </c>
      <c r="H35" s="228"/>
      <c r="I35" s="106"/>
    </row>
    <row r="36" spans="1:9" ht="12.75">
      <c r="A36" s="52" t="s">
        <v>304</v>
      </c>
      <c r="B36" s="1" t="s">
        <v>184</v>
      </c>
      <c r="C36" s="42"/>
      <c r="D36" s="43"/>
      <c r="E36" s="3">
        <f>INT(IF(C36&gt;0,C36*D36,0))</f>
        <v>0</v>
      </c>
      <c r="F36" s="20" t="s">
        <v>192</v>
      </c>
      <c r="G36" s="94">
        <f t="shared" si="1"/>
        <v>0</v>
      </c>
      <c r="H36" s="228"/>
      <c r="I36" s="106"/>
    </row>
    <row r="37" spans="1:9" ht="12.75">
      <c r="A37" s="52" t="s">
        <v>127</v>
      </c>
      <c r="B37" s="1" t="s">
        <v>184</v>
      </c>
      <c r="C37" s="42"/>
      <c r="D37" s="43"/>
      <c r="E37" s="3">
        <f t="shared" si="0"/>
        <v>0</v>
      </c>
      <c r="F37" s="20" t="s">
        <v>192</v>
      </c>
      <c r="G37" s="94">
        <f t="shared" si="1"/>
        <v>0</v>
      </c>
      <c r="H37" s="228"/>
      <c r="I37" s="106"/>
    </row>
    <row r="38" spans="1:9" ht="12.75">
      <c r="A38" s="52" t="s">
        <v>305</v>
      </c>
      <c r="B38" s="1" t="s">
        <v>184</v>
      </c>
      <c r="C38" s="42"/>
      <c r="D38" s="43"/>
      <c r="E38" s="3">
        <f t="shared" si="0"/>
        <v>0</v>
      </c>
      <c r="F38" s="20" t="s">
        <v>192</v>
      </c>
      <c r="G38" s="94">
        <f t="shared" si="1"/>
        <v>0</v>
      </c>
      <c r="H38" s="228"/>
      <c r="I38" s="106"/>
    </row>
    <row r="39" spans="1:9" ht="12.75">
      <c r="A39" s="52" t="s">
        <v>130</v>
      </c>
      <c r="B39" s="1" t="s">
        <v>185</v>
      </c>
      <c r="C39" s="42"/>
      <c r="D39" s="43"/>
      <c r="E39" s="3">
        <f t="shared" si="0"/>
        <v>0</v>
      </c>
      <c r="F39" s="20" t="s">
        <v>192</v>
      </c>
      <c r="G39" s="94">
        <f t="shared" si="1"/>
        <v>0</v>
      </c>
      <c r="H39" s="228"/>
      <c r="I39" s="106"/>
    </row>
    <row r="40" spans="1:9" ht="12.75">
      <c r="A40" s="52" t="s">
        <v>306</v>
      </c>
      <c r="B40" s="1" t="s">
        <v>185</v>
      </c>
      <c r="C40" s="42"/>
      <c r="D40" s="43"/>
      <c r="E40" s="3">
        <f t="shared" si="0"/>
        <v>0</v>
      </c>
      <c r="F40" s="20" t="s">
        <v>192</v>
      </c>
      <c r="G40" s="94">
        <f t="shared" si="1"/>
        <v>0</v>
      </c>
      <c r="H40" s="228"/>
      <c r="I40" s="106"/>
    </row>
    <row r="41" spans="1:9" ht="12.75">
      <c r="A41" s="97" t="s">
        <v>338</v>
      </c>
      <c r="B41" s="1" t="s">
        <v>185</v>
      </c>
      <c r="C41" s="42">
        <v>160000</v>
      </c>
      <c r="D41" s="43">
        <v>1.79688</v>
      </c>
      <c r="E41" s="3">
        <f t="shared" si="0"/>
        <v>287500</v>
      </c>
      <c r="F41" s="20" t="s">
        <v>192</v>
      </c>
      <c r="G41" s="94">
        <f t="shared" si="1"/>
        <v>1</v>
      </c>
      <c r="H41" s="228"/>
      <c r="I41" s="106"/>
    </row>
    <row r="42" spans="1:9" ht="12.75">
      <c r="A42" s="97" t="s">
        <v>339</v>
      </c>
      <c r="B42" s="1" t="s">
        <v>185</v>
      </c>
      <c r="C42" s="42">
        <v>75000</v>
      </c>
      <c r="D42" s="43">
        <v>1.25</v>
      </c>
      <c r="E42" s="3">
        <f t="shared" si="0"/>
        <v>93750</v>
      </c>
      <c r="F42" s="20" t="s">
        <v>192</v>
      </c>
      <c r="G42" s="94">
        <f t="shared" si="1"/>
        <v>1</v>
      </c>
      <c r="H42" s="228"/>
      <c r="I42" s="106"/>
    </row>
    <row r="43" spans="1:9" ht="12.75">
      <c r="A43" s="52" t="s">
        <v>307</v>
      </c>
      <c r="B43" s="1" t="s">
        <v>185</v>
      </c>
      <c r="C43" s="42"/>
      <c r="D43" s="43"/>
      <c r="E43" s="3">
        <f t="shared" si="0"/>
        <v>0</v>
      </c>
      <c r="F43" s="20" t="s">
        <v>192</v>
      </c>
      <c r="G43" s="94">
        <f t="shared" si="1"/>
        <v>0</v>
      </c>
      <c r="H43" s="228"/>
      <c r="I43" s="106"/>
    </row>
    <row r="44" spans="1:9" ht="12.75">
      <c r="A44" s="52" t="s">
        <v>136</v>
      </c>
      <c r="B44" s="1" t="s">
        <v>185</v>
      </c>
      <c r="C44" s="42">
        <v>8000</v>
      </c>
      <c r="D44" s="43">
        <v>2.5</v>
      </c>
      <c r="E44" s="3">
        <f t="shared" si="0"/>
        <v>20000</v>
      </c>
      <c r="F44" s="20" t="s">
        <v>192</v>
      </c>
      <c r="G44" s="94">
        <f t="shared" si="1"/>
        <v>1</v>
      </c>
      <c r="H44" s="228"/>
      <c r="I44" s="106"/>
    </row>
    <row r="45" spans="1:9" ht="12.75">
      <c r="A45" s="52" t="s">
        <v>308</v>
      </c>
      <c r="B45" s="1" t="s">
        <v>185</v>
      </c>
      <c r="C45" s="42"/>
      <c r="D45" s="43"/>
      <c r="E45" s="3">
        <f t="shared" si="0"/>
        <v>0</v>
      </c>
      <c r="F45" s="20" t="s">
        <v>192</v>
      </c>
      <c r="G45" s="94">
        <f t="shared" si="1"/>
        <v>0</v>
      </c>
      <c r="H45" s="228"/>
      <c r="I45" s="106"/>
    </row>
    <row r="46" spans="1:9" ht="12.75">
      <c r="A46" s="52" t="s">
        <v>138</v>
      </c>
      <c r="B46" s="1" t="s">
        <v>185</v>
      </c>
      <c r="C46" s="42">
        <v>80850</v>
      </c>
      <c r="D46" s="43">
        <v>1.79345</v>
      </c>
      <c r="E46" s="3">
        <f t="shared" si="0"/>
        <v>145000</v>
      </c>
      <c r="F46" s="20" t="s">
        <v>192</v>
      </c>
      <c r="G46" s="94">
        <f t="shared" si="1"/>
        <v>1</v>
      </c>
      <c r="H46" s="228"/>
      <c r="I46" s="106"/>
    </row>
    <row r="47" spans="1:9" ht="12.75">
      <c r="A47" s="52" t="s">
        <v>309</v>
      </c>
      <c r="B47" s="1" t="s">
        <v>185</v>
      </c>
      <c r="C47" s="42"/>
      <c r="D47" s="43"/>
      <c r="E47" s="3">
        <f t="shared" si="0"/>
        <v>0</v>
      </c>
      <c r="F47" s="20" t="s">
        <v>192</v>
      </c>
      <c r="G47" s="94">
        <f t="shared" si="1"/>
        <v>0</v>
      </c>
      <c r="H47" s="228"/>
      <c r="I47" s="106"/>
    </row>
    <row r="48" spans="1:9" ht="12.75">
      <c r="A48" s="52" t="s">
        <v>142</v>
      </c>
      <c r="B48" s="1" t="s">
        <v>185</v>
      </c>
      <c r="C48" s="42">
        <v>8000</v>
      </c>
      <c r="D48" s="43">
        <v>5</v>
      </c>
      <c r="E48" s="3">
        <f t="shared" si="0"/>
        <v>40000</v>
      </c>
      <c r="F48" s="20" t="s">
        <v>192</v>
      </c>
      <c r="G48" s="94">
        <f t="shared" si="1"/>
        <v>1</v>
      </c>
      <c r="H48" s="228"/>
      <c r="I48" s="106"/>
    </row>
    <row r="49" spans="1:9" ht="12.75">
      <c r="A49" s="52" t="s">
        <v>310</v>
      </c>
      <c r="B49" s="1" t="s">
        <v>185</v>
      </c>
      <c r="C49" s="42"/>
      <c r="D49" s="43"/>
      <c r="E49" s="3">
        <f t="shared" si="0"/>
        <v>0</v>
      </c>
      <c r="F49" s="20" t="s">
        <v>192</v>
      </c>
      <c r="G49" s="94">
        <f t="shared" si="1"/>
        <v>0</v>
      </c>
      <c r="H49" s="228"/>
      <c r="I49" s="106"/>
    </row>
    <row r="50" spans="1:9" ht="12.75">
      <c r="A50" s="61" t="s">
        <v>321</v>
      </c>
      <c r="B50" s="1" t="s">
        <v>186</v>
      </c>
      <c r="C50" s="42">
        <v>70</v>
      </c>
      <c r="D50" s="43">
        <v>2950</v>
      </c>
      <c r="E50" s="3">
        <f t="shared" si="0"/>
        <v>206500</v>
      </c>
      <c r="F50" s="20" t="s">
        <v>192</v>
      </c>
      <c r="G50" s="94">
        <f t="shared" si="1"/>
        <v>1</v>
      </c>
      <c r="H50" s="228"/>
      <c r="I50" s="106"/>
    </row>
    <row r="51" spans="1:9" ht="12.75">
      <c r="A51" s="53" t="s">
        <v>311</v>
      </c>
      <c r="B51" s="1" t="s">
        <v>186</v>
      </c>
      <c r="C51" s="42"/>
      <c r="D51" s="43"/>
      <c r="E51" s="3">
        <f t="shared" si="0"/>
        <v>0</v>
      </c>
      <c r="F51" s="20" t="s">
        <v>192</v>
      </c>
      <c r="G51" s="94">
        <f t="shared" si="1"/>
        <v>0</v>
      </c>
      <c r="H51" s="228"/>
      <c r="I51" s="106"/>
    </row>
    <row r="52" spans="1:9" ht="12.75">
      <c r="A52" s="61" t="s">
        <v>320</v>
      </c>
      <c r="B52" s="1" t="s">
        <v>186</v>
      </c>
      <c r="C52" s="42">
        <v>70</v>
      </c>
      <c r="D52" s="43">
        <v>1950</v>
      </c>
      <c r="E52" s="3">
        <f t="shared" si="0"/>
        <v>136500</v>
      </c>
      <c r="F52" s="20" t="s">
        <v>192</v>
      </c>
      <c r="G52" s="94">
        <f t="shared" si="1"/>
        <v>1</v>
      </c>
      <c r="H52" s="228"/>
      <c r="I52" s="106"/>
    </row>
    <row r="53" spans="1:9" ht="12.75">
      <c r="A53" s="53" t="s">
        <v>312</v>
      </c>
      <c r="B53" s="1" t="s">
        <v>186</v>
      </c>
      <c r="C53" s="42"/>
      <c r="D53" s="43"/>
      <c r="E53" s="3">
        <f t="shared" si="0"/>
        <v>0</v>
      </c>
      <c r="F53" s="20" t="s">
        <v>192</v>
      </c>
      <c r="G53" s="94">
        <f t="shared" si="1"/>
        <v>0</v>
      </c>
      <c r="H53" s="228"/>
      <c r="I53" s="106"/>
    </row>
    <row r="54" spans="1:9" ht="12.75">
      <c r="A54" s="53" t="s">
        <v>151</v>
      </c>
      <c r="B54" s="1" t="s">
        <v>186</v>
      </c>
      <c r="C54" s="42">
        <v>70</v>
      </c>
      <c r="D54" s="43">
        <v>1400</v>
      </c>
      <c r="E54" s="3">
        <f t="shared" si="0"/>
        <v>98000</v>
      </c>
      <c r="F54" s="20" t="s">
        <v>192</v>
      </c>
      <c r="G54" s="94">
        <f t="shared" si="1"/>
        <v>1</v>
      </c>
      <c r="H54" s="228"/>
      <c r="I54" s="106"/>
    </row>
    <row r="55" spans="1:9" ht="12.75">
      <c r="A55" s="53" t="s">
        <v>154</v>
      </c>
      <c r="B55" s="1" t="s">
        <v>185</v>
      </c>
      <c r="C55" s="42">
        <v>60</v>
      </c>
      <c r="D55" s="43">
        <v>1300</v>
      </c>
      <c r="E55" s="3">
        <f t="shared" si="0"/>
        <v>78000</v>
      </c>
      <c r="F55" s="20" t="s">
        <v>192</v>
      </c>
      <c r="G55" s="94">
        <f t="shared" si="1"/>
        <v>1</v>
      </c>
      <c r="H55" s="228"/>
      <c r="I55" s="106"/>
    </row>
    <row r="56" spans="1:9" ht="12.75">
      <c r="A56" s="52" t="s">
        <v>313</v>
      </c>
      <c r="B56" s="1" t="s">
        <v>185</v>
      </c>
      <c r="C56" s="42"/>
      <c r="D56" s="43"/>
      <c r="E56" s="3">
        <f t="shared" si="0"/>
        <v>0</v>
      </c>
      <c r="F56" s="20" t="s">
        <v>192</v>
      </c>
      <c r="G56" s="94">
        <f t="shared" si="1"/>
        <v>0</v>
      </c>
      <c r="H56" s="228"/>
      <c r="I56" s="106"/>
    </row>
    <row r="57" spans="1:9" ht="12.75">
      <c r="A57" s="53" t="s">
        <v>165</v>
      </c>
      <c r="B57" s="1" t="s">
        <v>185</v>
      </c>
      <c r="C57" s="42"/>
      <c r="D57" s="43"/>
      <c r="E57" s="3">
        <f t="shared" si="0"/>
        <v>0</v>
      </c>
      <c r="F57" s="20" t="s">
        <v>192</v>
      </c>
      <c r="G57" s="94">
        <f t="shared" si="1"/>
        <v>0</v>
      </c>
      <c r="H57" s="228"/>
      <c r="I57" s="106"/>
    </row>
    <row r="58" spans="1:9" ht="12.75">
      <c r="A58" s="52" t="s">
        <v>316</v>
      </c>
      <c r="B58" s="1" t="s">
        <v>185</v>
      </c>
      <c r="C58" s="42"/>
      <c r="D58" s="43"/>
      <c r="E58" s="3">
        <f t="shared" si="0"/>
        <v>0</v>
      </c>
      <c r="F58" s="20" t="s">
        <v>192</v>
      </c>
      <c r="G58" s="94">
        <f t="shared" si="1"/>
        <v>0</v>
      </c>
      <c r="H58" s="228"/>
      <c r="I58" s="106"/>
    </row>
    <row r="59" spans="1:9" ht="12.75">
      <c r="A59" s="97" t="s">
        <v>353</v>
      </c>
      <c r="B59" s="1" t="s">
        <v>185</v>
      </c>
      <c r="C59" s="42"/>
      <c r="D59" s="43"/>
      <c r="E59" s="3">
        <f t="shared" si="0"/>
        <v>0</v>
      </c>
      <c r="F59" s="20" t="s">
        <v>192</v>
      </c>
      <c r="G59" s="94">
        <f>IF(C59="",0,1)</f>
        <v>0</v>
      </c>
      <c r="H59" s="228"/>
      <c r="I59" s="106"/>
    </row>
    <row r="60" spans="1:9" ht="12.75">
      <c r="A60" s="52" t="s">
        <v>167</v>
      </c>
      <c r="B60" s="1" t="s">
        <v>184</v>
      </c>
      <c r="C60" s="42"/>
      <c r="D60" s="43"/>
      <c r="E60" s="3">
        <f t="shared" si="0"/>
        <v>0</v>
      </c>
      <c r="F60" s="20" t="s">
        <v>192</v>
      </c>
      <c r="G60" s="94">
        <f t="shared" si="1"/>
        <v>0</v>
      </c>
      <c r="H60" s="228"/>
      <c r="I60" s="106"/>
    </row>
    <row r="61" spans="1:9" ht="13.5" thickBot="1">
      <c r="A61" s="60" t="s">
        <v>317</v>
      </c>
      <c r="B61" s="54" t="s">
        <v>184</v>
      </c>
      <c r="C61" s="55"/>
      <c r="D61" s="56"/>
      <c r="E61" s="57">
        <f t="shared" si="0"/>
        <v>0</v>
      </c>
      <c r="F61" s="58" t="s">
        <v>192</v>
      </c>
      <c r="G61" s="91">
        <f t="shared" si="1"/>
        <v>0</v>
      </c>
      <c r="H61" s="229"/>
      <c r="I61" s="106"/>
    </row>
    <row r="62" spans="1:9" ht="12.75">
      <c r="A62" s="59" t="s">
        <v>158</v>
      </c>
      <c r="B62" s="47" t="s">
        <v>184</v>
      </c>
      <c r="C62" s="48"/>
      <c r="D62" s="49"/>
      <c r="E62" s="50">
        <f t="shared" si="0"/>
        <v>0</v>
      </c>
      <c r="F62" s="51" t="s">
        <v>193</v>
      </c>
      <c r="G62" s="90">
        <f t="shared" si="1"/>
        <v>0</v>
      </c>
      <c r="H62" s="230">
        <f>IF(SUM(G62:G65)&gt;=1,1,0)</f>
        <v>1</v>
      </c>
      <c r="I62" s="106"/>
    </row>
    <row r="63" spans="1:9" ht="12.75">
      <c r="A63" s="52" t="s">
        <v>314</v>
      </c>
      <c r="B63" s="1" t="s">
        <v>184</v>
      </c>
      <c r="C63" s="42"/>
      <c r="D63" s="43"/>
      <c r="E63" s="3">
        <f t="shared" si="0"/>
        <v>0</v>
      </c>
      <c r="F63" s="20" t="s">
        <v>193</v>
      </c>
      <c r="G63" s="94">
        <f t="shared" si="1"/>
        <v>0</v>
      </c>
      <c r="H63" s="231"/>
      <c r="I63" s="106"/>
    </row>
    <row r="64" spans="1:9" ht="12.75">
      <c r="A64" s="53" t="s">
        <v>161</v>
      </c>
      <c r="B64" s="1" t="s">
        <v>184</v>
      </c>
      <c r="C64" s="42">
        <v>2000</v>
      </c>
      <c r="D64" s="43">
        <v>280</v>
      </c>
      <c r="E64" s="3">
        <f t="shared" si="0"/>
        <v>560000</v>
      </c>
      <c r="F64" s="20" t="s">
        <v>193</v>
      </c>
      <c r="G64" s="94">
        <f t="shared" si="1"/>
        <v>1</v>
      </c>
      <c r="H64" s="231"/>
      <c r="I64" s="106"/>
    </row>
    <row r="65" spans="1:9" ht="13.5" thickBot="1">
      <c r="A65" s="60" t="s">
        <v>315</v>
      </c>
      <c r="B65" s="54" t="s">
        <v>184</v>
      </c>
      <c r="C65" s="55"/>
      <c r="D65" s="56"/>
      <c r="E65" s="57">
        <f t="shared" si="0"/>
        <v>0</v>
      </c>
      <c r="F65" s="58" t="s">
        <v>193</v>
      </c>
      <c r="G65" s="91">
        <f t="shared" si="1"/>
        <v>0</v>
      </c>
      <c r="H65" s="232"/>
      <c r="I65" s="106"/>
    </row>
    <row r="66" spans="2:5" ht="12.75">
      <c r="B66" s="223" t="s">
        <v>210</v>
      </c>
      <c r="C66" s="223"/>
      <c r="D66" s="223"/>
      <c r="E66" s="4">
        <f>SUM(E2:E65)</f>
        <v>2121750</v>
      </c>
    </row>
    <row r="67" spans="2:5" ht="12.75">
      <c r="B67" s="222" t="s">
        <v>211</v>
      </c>
      <c r="C67" s="222"/>
      <c r="D67" s="222"/>
      <c r="E67" s="92">
        <f>SUM(G2:G65)</f>
        <v>15</v>
      </c>
    </row>
    <row r="68" spans="2:5" ht="12.75">
      <c r="B68" s="222" t="s">
        <v>213</v>
      </c>
      <c r="C68" s="222"/>
      <c r="D68" s="222"/>
      <c r="E68" s="2">
        <f>SUM(H2:H65)</f>
        <v>2</v>
      </c>
    </row>
    <row r="69" ht="12.75">
      <c r="C69" s="21"/>
    </row>
    <row r="70" spans="2:5" ht="12.75">
      <c r="B70" s="22" t="s">
        <v>224</v>
      </c>
      <c r="C70" s="22" t="s">
        <v>217</v>
      </c>
      <c r="E70" s="5" t="s">
        <v>216</v>
      </c>
    </row>
    <row r="71" spans="2:5" ht="12.75">
      <c r="B71" s="20" t="s">
        <v>191</v>
      </c>
      <c r="C71" s="3">
        <f aca="true" t="shared" si="2" ref="C71:C78">SUMIF($F$2:$F$68,B71,$E$2:$E$68)</f>
        <v>65000</v>
      </c>
      <c r="E71" s="23" t="str">
        <f>IF(E68=0,"inexistente",IF(E68=1,"Ação incompleta","OK"))</f>
        <v>OK</v>
      </c>
    </row>
    <row r="72" spans="2:3" ht="12.75">
      <c r="B72" s="20" t="s">
        <v>198</v>
      </c>
      <c r="C72" s="3">
        <f t="shared" si="2"/>
        <v>0</v>
      </c>
    </row>
    <row r="73" spans="2:3" ht="12.75">
      <c r="B73" s="20" t="s">
        <v>192</v>
      </c>
      <c r="C73" s="3">
        <f t="shared" si="2"/>
        <v>1496750</v>
      </c>
    </row>
    <row r="74" spans="2:3" ht="12.75">
      <c r="B74" s="20" t="s">
        <v>193</v>
      </c>
      <c r="C74" s="3">
        <f t="shared" si="2"/>
        <v>560000</v>
      </c>
    </row>
    <row r="75" spans="2:3" ht="12.75">
      <c r="B75" s="20" t="s">
        <v>199</v>
      </c>
      <c r="C75" s="3">
        <f t="shared" si="2"/>
        <v>0</v>
      </c>
    </row>
    <row r="76" spans="2:3" ht="12.75">
      <c r="B76" s="20" t="s">
        <v>194</v>
      </c>
      <c r="C76" s="3">
        <f t="shared" si="2"/>
        <v>0</v>
      </c>
    </row>
    <row r="77" spans="2:3" ht="12.75">
      <c r="B77" s="20" t="s">
        <v>195</v>
      </c>
      <c r="C77" s="3">
        <f t="shared" si="2"/>
        <v>0</v>
      </c>
    </row>
    <row r="78" spans="2:3" ht="12.75">
      <c r="B78" s="20" t="s">
        <v>196</v>
      </c>
      <c r="C78" s="3">
        <f t="shared" si="2"/>
        <v>0</v>
      </c>
    </row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</sheetData>
  <sheetProtection password="CC0B" sheet="1" selectLockedCells="1"/>
  <mergeCells count="8">
    <mergeCell ref="G1:H1"/>
    <mergeCell ref="B68:D68"/>
    <mergeCell ref="B66:D66"/>
    <mergeCell ref="B67:D67"/>
    <mergeCell ref="H2:H15"/>
    <mergeCell ref="H16:H23"/>
    <mergeCell ref="H24:H61"/>
    <mergeCell ref="H62:H65"/>
  </mergeCells>
  <conditionalFormatting sqref="E71">
    <cfRule type="cellIs" priority="1" dxfId="0" operator="equal" stopIfTrue="1">
      <formula>"Ação Incompleta"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8"/>
  <dimension ref="A1:H34"/>
  <sheetViews>
    <sheetView showGridLines="0" zoomScalePageLayoutView="0" workbookViewId="0" topLeftCell="A1">
      <selection activeCell="D17" sqref="D17"/>
    </sheetView>
  </sheetViews>
  <sheetFormatPr defaultColWidth="0" defaultRowHeight="12.75" zeroHeight="1"/>
  <cols>
    <col min="1" max="1" width="67.8515625" style="21" bestFit="1" customWidth="1"/>
    <col min="2" max="2" width="35.8515625" style="21" bestFit="1" customWidth="1"/>
    <col min="3" max="5" width="14.140625" style="21" customWidth="1"/>
    <col min="6" max="6" width="32.8515625" style="21" bestFit="1" customWidth="1"/>
    <col min="7" max="7" width="3.57421875" style="21" customWidth="1"/>
    <col min="8" max="8" width="11.57421875" style="21" bestFit="1" customWidth="1"/>
    <col min="9" max="9" width="1.28515625" style="21" customWidth="1"/>
    <col min="10" max="16384" width="0" style="21" hidden="1" customWidth="1"/>
  </cols>
  <sheetData>
    <row r="1" spans="1:8" s="19" customFormat="1" ht="18" customHeight="1" thickBot="1">
      <c r="A1" s="44" t="s">
        <v>1</v>
      </c>
      <c r="B1" s="44" t="s">
        <v>181</v>
      </c>
      <c r="C1" s="44" t="s">
        <v>189</v>
      </c>
      <c r="D1" s="44" t="s">
        <v>190</v>
      </c>
      <c r="E1" s="44" t="s">
        <v>200</v>
      </c>
      <c r="F1" s="44" t="s">
        <v>197</v>
      </c>
      <c r="G1" s="220" t="s">
        <v>214</v>
      </c>
      <c r="H1" s="221"/>
    </row>
    <row r="2" spans="1:8" ht="12.75">
      <c r="A2" s="46" t="s">
        <v>7</v>
      </c>
      <c r="B2" s="47" t="s">
        <v>182</v>
      </c>
      <c r="C2" s="48"/>
      <c r="D2" s="49"/>
      <c r="E2" s="50">
        <f>INT(IF(C2&gt;0,C2*D2,0))</f>
        <v>0</v>
      </c>
      <c r="F2" s="51" t="s">
        <v>191</v>
      </c>
      <c r="G2" s="84">
        <f>IF(C2="",0,1)</f>
        <v>0</v>
      </c>
      <c r="H2" s="233">
        <f>IF(SUM(G2:G7)&gt;=1,1,0)</f>
        <v>0</v>
      </c>
    </row>
    <row r="3" spans="1:8" ht="12.75">
      <c r="A3" s="52" t="s">
        <v>13</v>
      </c>
      <c r="B3" s="1" t="s">
        <v>182</v>
      </c>
      <c r="C3" s="71"/>
      <c r="D3" s="43"/>
      <c r="E3" s="3">
        <f aca="true" t="shared" si="0" ref="E3:E21">INT(IF(C3&gt;0,C3*D3,0))</f>
        <v>0</v>
      </c>
      <c r="F3" s="20" t="s">
        <v>191</v>
      </c>
      <c r="G3" s="81">
        <f aca="true" t="shared" si="1" ref="G3:G21">IF(C3="",0,1)</f>
        <v>0</v>
      </c>
      <c r="H3" s="234"/>
    </row>
    <row r="4" spans="1:8" ht="12.75">
      <c r="A4" s="52" t="s">
        <v>19</v>
      </c>
      <c r="B4" s="1" t="s">
        <v>182</v>
      </c>
      <c r="C4" s="42"/>
      <c r="D4" s="43"/>
      <c r="E4" s="3">
        <f t="shared" si="0"/>
        <v>0</v>
      </c>
      <c r="F4" s="20" t="s">
        <v>191</v>
      </c>
      <c r="G4" s="81">
        <f t="shared" si="1"/>
        <v>0</v>
      </c>
      <c r="H4" s="234"/>
    </row>
    <row r="5" spans="1:8" ht="12.75">
      <c r="A5" s="52" t="s">
        <v>25</v>
      </c>
      <c r="B5" s="1" t="s">
        <v>182</v>
      </c>
      <c r="C5" s="42"/>
      <c r="D5" s="43"/>
      <c r="E5" s="3">
        <f t="shared" si="0"/>
        <v>0</v>
      </c>
      <c r="F5" s="20" t="s">
        <v>191</v>
      </c>
      <c r="G5" s="81">
        <f t="shared" si="1"/>
        <v>0</v>
      </c>
      <c r="H5" s="234"/>
    </row>
    <row r="6" spans="1:8" ht="12.75">
      <c r="A6" s="52" t="s">
        <v>31</v>
      </c>
      <c r="B6" s="1" t="s">
        <v>182</v>
      </c>
      <c r="C6" s="42"/>
      <c r="D6" s="43"/>
      <c r="E6" s="3">
        <f t="shared" si="0"/>
        <v>0</v>
      </c>
      <c r="F6" s="20" t="s">
        <v>191</v>
      </c>
      <c r="G6" s="81">
        <f t="shared" si="1"/>
        <v>0</v>
      </c>
      <c r="H6" s="234"/>
    </row>
    <row r="7" spans="1:8" ht="13.5" thickBot="1">
      <c r="A7" s="60" t="s">
        <v>36</v>
      </c>
      <c r="B7" s="54" t="s">
        <v>182</v>
      </c>
      <c r="C7" s="55"/>
      <c r="D7" s="56"/>
      <c r="E7" s="57">
        <f t="shared" si="0"/>
        <v>0</v>
      </c>
      <c r="F7" s="58" t="s">
        <v>191</v>
      </c>
      <c r="G7" s="82">
        <f t="shared" si="1"/>
        <v>0</v>
      </c>
      <c r="H7" s="235"/>
    </row>
    <row r="8" spans="1:8" ht="12.75">
      <c r="A8" s="46" t="s">
        <v>46</v>
      </c>
      <c r="B8" s="47" t="s">
        <v>183</v>
      </c>
      <c r="C8" s="48"/>
      <c r="D8" s="49"/>
      <c r="E8" s="50">
        <f t="shared" si="0"/>
        <v>0</v>
      </c>
      <c r="F8" s="51" t="s">
        <v>198</v>
      </c>
      <c r="G8" s="80">
        <f t="shared" si="1"/>
        <v>0</v>
      </c>
      <c r="H8" s="233">
        <f>IF(SUM(G8:G10)&gt;=1,1,0)</f>
        <v>0</v>
      </c>
    </row>
    <row r="9" spans="1:8" ht="12.75">
      <c r="A9" s="52" t="s">
        <v>56</v>
      </c>
      <c r="B9" s="1" t="s">
        <v>183</v>
      </c>
      <c r="C9" s="42"/>
      <c r="D9" s="43"/>
      <c r="E9" s="3">
        <f t="shared" si="0"/>
        <v>0</v>
      </c>
      <c r="F9" s="20" t="s">
        <v>198</v>
      </c>
      <c r="G9" s="81">
        <f t="shared" si="1"/>
        <v>0</v>
      </c>
      <c r="H9" s="234"/>
    </row>
    <row r="10" spans="1:8" ht="13.5" thickBot="1">
      <c r="A10" s="60" t="s">
        <v>68</v>
      </c>
      <c r="B10" s="54" t="s">
        <v>183</v>
      </c>
      <c r="C10" s="55"/>
      <c r="D10" s="56"/>
      <c r="E10" s="57">
        <f t="shared" si="0"/>
        <v>0</v>
      </c>
      <c r="F10" s="58" t="s">
        <v>198</v>
      </c>
      <c r="G10" s="82">
        <f t="shared" si="1"/>
        <v>0</v>
      </c>
      <c r="H10" s="235"/>
    </row>
    <row r="11" spans="1:8" ht="12.75">
      <c r="A11" s="46" t="s">
        <v>51</v>
      </c>
      <c r="B11" s="47" t="s">
        <v>184</v>
      </c>
      <c r="C11" s="48"/>
      <c r="D11" s="49"/>
      <c r="E11" s="50">
        <f t="shared" si="0"/>
        <v>0</v>
      </c>
      <c r="F11" s="51" t="s">
        <v>192</v>
      </c>
      <c r="G11" s="80">
        <f t="shared" si="1"/>
        <v>0</v>
      </c>
      <c r="H11" s="236" t="s">
        <v>225</v>
      </c>
    </row>
    <row r="12" spans="1:8" ht="12.75">
      <c r="A12" s="52" t="s">
        <v>62</v>
      </c>
      <c r="B12" s="1" t="s">
        <v>184</v>
      </c>
      <c r="C12" s="42"/>
      <c r="D12" s="43"/>
      <c r="E12" s="3">
        <f t="shared" si="0"/>
        <v>0</v>
      </c>
      <c r="F12" s="20" t="s">
        <v>192</v>
      </c>
      <c r="G12" s="81">
        <f t="shared" si="1"/>
        <v>0</v>
      </c>
      <c r="H12" s="237"/>
    </row>
    <row r="13" spans="1:8" ht="13.5" thickBot="1">
      <c r="A13" s="60" t="s">
        <v>74</v>
      </c>
      <c r="B13" s="54" t="s">
        <v>184</v>
      </c>
      <c r="C13" s="55"/>
      <c r="D13" s="56"/>
      <c r="E13" s="57">
        <f t="shared" si="0"/>
        <v>0</v>
      </c>
      <c r="F13" s="58" t="s">
        <v>192</v>
      </c>
      <c r="G13" s="82">
        <f t="shared" si="1"/>
        <v>0</v>
      </c>
      <c r="H13" s="238"/>
    </row>
    <row r="14" spans="1:8" ht="13.5" thickBot="1">
      <c r="A14" s="63" t="s">
        <v>114</v>
      </c>
      <c r="B14" s="64" t="s">
        <v>185</v>
      </c>
      <c r="C14" s="66"/>
      <c r="D14" s="66"/>
      <c r="E14" s="67">
        <f t="shared" si="0"/>
        <v>0</v>
      </c>
      <c r="F14" s="68" t="s">
        <v>193</v>
      </c>
      <c r="G14" s="83">
        <f t="shared" si="1"/>
        <v>0</v>
      </c>
      <c r="H14" s="69">
        <f>IF(G14&gt;=1,1,0)</f>
        <v>0</v>
      </c>
    </row>
    <row r="15" spans="1:8" ht="12.75">
      <c r="A15" s="46" t="s">
        <v>84</v>
      </c>
      <c r="B15" s="47" t="s">
        <v>185</v>
      </c>
      <c r="C15" s="48"/>
      <c r="D15" s="49"/>
      <c r="E15" s="50">
        <f t="shared" si="0"/>
        <v>0</v>
      </c>
      <c r="F15" s="51" t="s">
        <v>199</v>
      </c>
      <c r="G15" s="80">
        <f t="shared" si="1"/>
        <v>0</v>
      </c>
      <c r="H15" s="233">
        <f>IF(SUM(G15:G19)&gt;=1,1,0)</f>
        <v>0</v>
      </c>
    </row>
    <row r="16" spans="1:8" ht="12.75">
      <c r="A16" s="52" t="s">
        <v>90</v>
      </c>
      <c r="B16" s="1" t="s">
        <v>185</v>
      </c>
      <c r="C16" s="42"/>
      <c r="D16" s="43"/>
      <c r="E16" s="3">
        <f t="shared" si="0"/>
        <v>0</v>
      </c>
      <c r="F16" s="20" t="s">
        <v>199</v>
      </c>
      <c r="G16" s="81">
        <f t="shared" si="1"/>
        <v>0</v>
      </c>
      <c r="H16" s="234"/>
    </row>
    <row r="17" spans="1:8" ht="12.75">
      <c r="A17" s="52" t="s">
        <v>96</v>
      </c>
      <c r="B17" s="1" t="s">
        <v>185</v>
      </c>
      <c r="C17" s="42"/>
      <c r="D17" s="43"/>
      <c r="E17" s="3">
        <f t="shared" si="0"/>
        <v>0</v>
      </c>
      <c r="F17" s="20" t="s">
        <v>199</v>
      </c>
      <c r="G17" s="81">
        <f t="shared" si="1"/>
        <v>0</v>
      </c>
      <c r="H17" s="234"/>
    </row>
    <row r="18" spans="1:8" ht="12.75">
      <c r="A18" s="52" t="s">
        <v>100</v>
      </c>
      <c r="B18" s="1" t="s">
        <v>185</v>
      </c>
      <c r="C18" s="42"/>
      <c r="D18" s="43"/>
      <c r="E18" s="3">
        <f t="shared" si="0"/>
        <v>0</v>
      </c>
      <c r="F18" s="20" t="s">
        <v>199</v>
      </c>
      <c r="G18" s="81">
        <f t="shared" si="1"/>
        <v>0</v>
      </c>
      <c r="H18" s="234"/>
    </row>
    <row r="19" spans="1:8" ht="13.5" thickBot="1">
      <c r="A19" s="60" t="s">
        <v>105</v>
      </c>
      <c r="B19" s="54" t="s">
        <v>185</v>
      </c>
      <c r="C19" s="55"/>
      <c r="D19" s="56"/>
      <c r="E19" s="57">
        <f t="shared" si="0"/>
        <v>0</v>
      </c>
      <c r="F19" s="58" t="s">
        <v>199</v>
      </c>
      <c r="G19" s="82">
        <f t="shared" si="1"/>
        <v>0</v>
      </c>
      <c r="H19" s="235"/>
    </row>
    <row r="20" spans="1:8" ht="13.5" thickBot="1">
      <c r="A20" s="63" t="s">
        <v>124</v>
      </c>
      <c r="B20" s="64" t="s">
        <v>185</v>
      </c>
      <c r="C20" s="65"/>
      <c r="D20" s="66"/>
      <c r="E20" s="67">
        <f t="shared" si="0"/>
        <v>0</v>
      </c>
      <c r="F20" s="68" t="s">
        <v>194</v>
      </c>
      <c r="G20" s="83">
        <f t="shared" si="1"/>
        <v>0</v>
      </c>
      <c r="H20" s="70" t="s">
        <v>226</v>
      </c>
    </row>
    <row r="21" spans="1:8" ht="13.5" thickBot="1">
      <c r="A21" s="63" t="s">
        <v>131</v>
      </c>
      <c r="B21" s="64" t="s">
        <v>187</v>
      </c>
      <c r="C21" s="65"/>
      <c r="D21" s="66"/>
      <c r="E21" s="67">
        <f t="shared" si="0"/>
        <v>0</v>
      </c>
      <c r="F21" s="68" t="s">
        <v>195</v>
      </c>
      <c r="G21" s="83">
        <f t="shared" si="1"/>
        <v>0</v>
      </c>
      <c r="H21" s="70" t="s">
        <v>226</v>
      </c>
    </row>
    <row r="22" spans="2:5" ht="12.75">
      <c r="B22" s="223" t="s">
        <v>210</v>
      </c>
      <c r="C22" s="223"/>
      <c r="D22" s="223"/>
      <c r="E22" s="4">
        <f>SUM(E2:E21)</f>
        <v>0</v>
      </c>
    </row>
    <row r="23" spans="2:5" ht="12.75">
      <c r="B23" s="222" t="s">
        <v>211</v>
      </c>
      <c r="C23" s="222"/>
      <c r="D23" s="222"/>
      <c r="E23" s="2">
        <f>SUM(G2:G21)</f>
        <v>0</v>
      </c>
    </row>
    <row r="24" spans="2:5" ht="12.75">
      <c r="B24" s="222" t="s">
        <v>213</v>
      </c>
      <c r="C24" s="222"/>
      <c r="D24" s="222"/>
      <c r="E24" s="2">
        <f>SUM(H2:H21)</f>
        <v>0</v>
      </c>
    </row>
    <row r="25" ht="12.75"/>
    <row r="26" spans="2:5" ht="12.75">
      <c r="B26" s="22" t="s">
        <v>224</v>
      </c>
      <c r="C26" s="22" t="s">
        <v>217</v>
      </c>
      <c r="E26" s="5" t="s">
        <v>216</v>
      </c>
    </row>
    <row r="27" spans="2:5" ht="12.75">
      <c r="B27" s="20" t="s">
        <v>191</v>
      </c>
      <c r="C27" s="3">
        <f aca="true" t="shared" si="2" ref="C27:C34">SUMIF($F$2:$F$24,B27,$E$2:$E$24)</f>
        <v>0</v>
      </c>
      <c r="E27" s="23" t="str">
        <f>IF(E24=0,"inexistente",IF(E24=1,"Ação incompleta","OK"))</f>
        <v>inexistente</v>
      </c>
    </row>
    <row r="28" spans="2:3" ht="12.75">
      <c r="B28" s="20" t="s">
        <v>198</v>
      </c>
      <c r="C28" s="3">
        <f t="shared" si="2"/>
        <v>0</v>
      </c>
    </row>
    <row r="29" spans="2:3" ht="12.75">
      <c r="B29" s="20" t="s">
        <v>192</v>
      </c>
      <c r="C29" s="3">
        <f t="shared" si="2"/>
        <v>0</v>
      </c>
    </row>
    <row r="30" spans="2:3" ht="12.75">
      <c r="B30" s="20" t="s">
        <v>193</v>
      </c>
      <c r="C30" s="3">
        <f t="shared" si="2"/>
        <v>0</v>
      </c>
    </row>
    <row r="31" spans="2:3" ht="12.75">
      <c r="B31" s="20" t="s">
        <v>199</v>
      </c>
      <c r="C31" s="3">
        <f t="shared" si="2"/>
        <v>0</v>
      </c>
    </row>
    <row r="32" spans="2:3" ht="12.75">
      <c r="B32" s="20" t="s">
        <v>194</v>
      </c>
      <c r="C32" s="3">
        <f t="shared" si="2"/>
        <v>0</v>
      </c>
    </row>
    <row r="33" spans="2:3" ht="12.75">
      <c r="B33" s="20" t="s">
        <v>195</v>
      </c>
      <c r="C33" s="3">
        <f t="shared" si="2"/>
        <v>0</v>
      </c>
    </row>
    <row r="34" spans="2:3" ht="12.75">
      <c r="B34" s="20" t="s">
        <v>196</v>
      </c>
      <c r="C34" s="3">
        <f t="shared" si="2"/>
        <v>0</v>
      </c>
    </row>
    <row r="35" ht="12.75"/>
    <row r="36" ht="12.75"/>
    <row r="37" ht="12.75"/>
    <row r="38" ht="12.75"/>
    <row r="39" ht="12.75"/>
    <row r="40" ht="12.75"/>
    <row r="41" ht="12.75"/>
  </sheetData>
  <sheetProtection password="CC0B" sheet="1" selectLockedCells="1"/>
  <mergeCells count="8">
    <mergeCell ref="B24:D24"/>
    <mergeCell ref="H8:H10"/>
    <mergeCell ref="G1:H1"/>
    <mergeCell ref="H2:H7"/>
    <mergeCell ref="H15:H19"/>
    <mergeCell ref="H11:H13"/>
    <mergeCell ref="B23:D23"/>
    <mergeCell ref="B22:D22"/>
  </mergeCells>
  <conditionalFormatting sqref="E27">
    <cfRule type="cellIs" priority="1" dxfId="0" operator="equal" stopIfTrue="1">
      <formula>"Ação Incompleta"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9"/>
  <dimension ref="A1:H42"/>
  <sheetViews>
    <sheetView showGridLines="0" zoomScalePageLayoutView="0" workbookViewId="0" topLeftCell="A1">
      <selection activeCell="C8" sqref="C8"/>
    </sheetView>
  </sheetViews>
  <sheetFormatPr defaultColWidth="0" defaultRowHeight="12.75" zeroHeight="1"/>
  <cols>
    <col min="1" max="1" width="98.140625" style="21" bestFit="1" customWidth="1"/>
    <col min="2" max="2" width="35.8515625" style="21" bestFit="1" customWidth="1"/>
    <col min="3" max="5" width="14.140625" style="21" customWidth="1"/>
    <col min="6" max="6" width="32.8515625" style="21" bestFit="1" customWidth="1"/>
    <col min="7" max="7" width="3.57421875" style="21" customWidth="1"/>
    <col min="8" max="8" width="11.57421875" style="21" bestFit="1" customWidth="1"/>
    <col min="9" max="9" width="2.28125" style="21" customWidth="1"/>
    <col min="10" max="16384" width="0" style="21" hidden="1" customWidth="1"/>
  </cols>
  <sheetData>
    <row r="1" spans="1:8" s="19" customFormat="1" ht="18" customHeight="1" thickBot="1">
      <c r="A1" s="44" t="s">
        <v>2</v>
      </c>
      <c r="B1" s="44" t="s">
        <v>181</v>
      </c>
      <c r="C1" s="44" t="s">
        <v>189</v>
      </c>
      <c r="D1" s="44" t="s">
        <v>190</v>
      </c>
      <c r="E1" s="44" t="s">
        <v>200</v>
      </c>
      <c r="F1" s="44" t="s">
        <v>197</v>
      </c>
      <c r="G1" s="220" t="s">
        <v>214</v>
      </c>
      <c r="H1" s="221"/>
    </row>
    <row r="2" spans="1:8" ht="12.75">
      <c r="A2" s="46" t="s">
        <v>8</v>
      </c>
      <c r="B2" s="47" t="s">
        <v>182</v>
      </c>
      <c r="C2" s="48">
        <v>19</v>
      </c>
      <c r="D2" s="49">
        <v>4100</v>
      </c>
      <c r="E2" s="50">
        <f>INT(IF(C2&gt;0,C2*D2,0))</f>
        <v>77900</v>
      </c>
      <c r="F2" s="51" t="s">
        <v>191</v>
      </c>
      <c r="G2" s="84">
        <f>IF(C2="",0,1)</f>
        <v>1</v>
      </c>
      <c r="H2" s="224">
        <f>IF(SUM(G2:G7)&gt;=1,1,0)</f>
        <v>1</v>
      </c>
    </row>
    <row r="3" spans="1:8" ht="12.75">
      <c r="A3" s="52" t="s">
        <v>14</v>
      </c>
      <c r="B3" s="1" t="s">
        <v>182</v>
      </c>
      <c r="C3" s="42"/>
      <c r="D3" s="43"/>
      <c r="E3" s="3">
        <f aca="true" t="shared" si="0" ref="E3:E29">INT(IF(C3&gt;0,C3*D3,0))</f>
        <v>0</v>
      </c>
      <c r="F3" s="20" t="s">
        <v>191</v>
      </c>
      <c r="G3" s="85">
        <f aca="true" t="shared" si="1" ref="G3:G29">IF(C3="",0,1)</f>
        <v>0</v>
      </c>
      <c r="H3" s="225"/>
    </row>
    <row r="4" spans="1:8" ht="12.75">
      <c r="A4" s="52" t="s">
        <v>20</v>
      </c>
      <c r="B4" s="1" t="s">
        <v>182</v>
      </c>
      <c r="C4" s="42"/>
      <c r="D4" s="43"/>
      <c r="E4" s="3">
        <f t="shared" si="0"/>
        <v>0</v>
      </c>
      <c r="F4" s="20" t="s">
        <v>191</v>
      </c>
      <c r="G4" s="85">
        <f t="shared" si="1"/>
        <v>0</v>
      </c>
      <c r="H4" s="225"/>
    </row>
    <row r="5" spans="1:8" ht="12.75">
      <c r="A5" s="52" t="s">
        <v>26</v>
      </c>
      <c r="B5" s="1" t="s">
        <v>182</v>
      </c>
      <c r="C5" s="42"/>
      <c r="D5" s="43"/>
      <c r="E5" s="3">
        <f t="shared" si="0"/>
        <v>0</v>
      </c>
      <c r="F5" s="20" t="s">
        <v>191</v>
      </c>
      <c r="G5" s="85">
        <f t="shared" si="1"/>
        <v>0</v>
      </c>
      <c r="H5" s="225"/>
    </row>
    <row r="6" spans="1:8" ht="12.75">
      <c r="A6" s="52" t="s">
        <v>32</v>
      </c>
      <c r="B6" s="1" t="s">
        <v>182</v>
      </c>
      <c r="C6" s="42"/>
      <c r="D6" s="43"/>
      <c r="E6" s="3">
        <f t="shared" si="0"/>
        <v>0</v>
      </c>
      <c r="F6" s="20" t="s">
        <v>191</v>
      </c>
      <c r="G6" s="85">
        <f t="shared" si="1"/>
        <v>0</v>
      </c>
      <c r="H6" s="225"/>
    </row>
    <row r="7" spans="1:8" ht="13.5" thickBot="1">
      <c r="A7" s="60" t="s">
        <v>37</v>
      </c>
      <c r="B7" s="54" t="s">
        <v>182</v>
      </c>
      <c r="C7" s="55"/>
      <c r="D7" s="56"/>
      <c r="E7" s="57">
        <f t="shared" si="0"/>
        <v>0</v>
      </c>
      <c r="F7" s="58" t="s">
        <v>191</v>
      </c>
      <c r="G7" s="86">
        <f t="shared" si="1"/>
        <v>0</v>
      </c>
      <c r="H7" s="226"/>
    </row>
    <row r="8" spans="1:8" ht="12.75">
      <c r="A8" s="46" t="s">
        <v>47</v>
      </c>
      <c r="B8" s="47" t="s">
        <v>185</v>
      </c>
      <c r="C8" s="48">
        <v>4</v>
      </c>
      <c r="D8" s="49">
        <v>6558</v>
      </c>
      <c r="E8" s="50">
        <f t="shared" si="0"/>
        <v>26232</v>
      </c>
      <c r="F8" s="51" t="s">
        <v>199</v>
      </c>
      <c r="G8" s="84">
        <f t="shared" si="1"/>
        <v>1</v>
      </c>
      <c r="H8" s="224">
        <f>IF(SUM(G8:G17)&gt;=1,1,0)</f>
        <v>1</v>
      </c>
    </row>
    <row r="9" spans="1:8" ht="12.75">
      <c r="A9" s="52" t="s">
        <v>52</v>
      </c>
      <c r="B9" s="1" t="s">
        <v>185</v>
      </c>
      <c r="C9" s="42"/>
      <c r="D9" s="43"/>
      <c r="E9" s="3">
        <f t="shared" si="0"/>
        <v>0</v>
      </c>
      <c r="F9" s="20" t="s">
        <v>199</v>
      </c>
      <c r="G9" s="85">
        <f t="shared" si="1"/>
        <v>0</v>
      </c>
      <c r="H9" s="225"/>
    </row>
    <row r="10" spans="1:8" ht="12.75">
      <c r="A10" s="52" t="s">
        <v>57</v>
      </c>
      <c r="B10" s="1" t="s">
        <v>185</v>
      </c>
      <c r="C10" s="42"/>
      <c r="D10" s="43"/>
      <c r="E10" s="3">
        <f t="shared" si="0"/>
        <v>0</v>
      </c>
      <c r="F10" s="20" t="s">
        <v>199</v>
      </c>
      <c r="G10" s="85">
        <f t="shared" si="1"/>
        <v>0</v>
      </c>
      <c r="H10" s="225"/>
    </row>
    <row r="11" spans="1:8" ht="12.75">
      <c r="A11" s="52" t="s">
        <v>63</v>
      </c>
      <c r="B11" s="1" t="s">
        <v>185</v>
      </c>
      <c r="C11" s="42"/>
      <c r="D11" s="43"/>
      <c r="E11" s="3">
        <f t="shared" si="0"/>
        <v>0</v>
      </c>
      <c r="F11" s="20" t="s">
        <v>199</v>
      </c>
      <c r="G11" s="85">
        <f t="shared" si="1"/>
        <v>0</v>
      </c>
      <c r="H11" s="225"/>
    </row>
    <row r="12" spans="1:8" ht="12.75">
      <c r="A12" s="52" t="s">
        <v>69</v>
      </c>
      <c r="B12" s="1" t="s">
        <v>185</v>
      </c>
      <c r="C12" s="42"/>
      <c r="D12" s="43"/>
      <c r="E12" s="3">
        <f t="shared" si="0"/>
        <v>0</v>
      </c>
      <c r="F12" s="20" t="s">
        <v>199</v>
      </c>
      <c r="G12" s="85">
        <f t="shared" si="1"/>
        <v>0</v>
      </c>
      <c r="H12" s="225"/>
    </row>
    <row r="13" spans="1:8" ht="12.75">
      <c r="A13" s="52" t="s">
        <v>75</v>
      </c>
      <c r="B13" s="1" t="s">
        <v>185</v>
      </c>
      <c r="C13" s="42"/>
      <c r="D13" s="43"/>
      <c r="E13" s="3">
        <f t="shared" si="0"/>
        <v>0</v>
      </c>
      <c r="F13" s="20" t="s">
        <v>199</v>
      </c>
      <c r="G13" s="85">
        <f t="shared" si="1"/>
        <v>0</v>
      </c>
      <c r="H13" s="225"/>
    </row>
    <row r="14" spans="1:8" ht="12.75">
      <c r="A14" s="52" t="s">
        <v>80</v>
      </c>
      <c r="B14" s="1" t="s">
        <v>185</v>
      </c>
      <c r="C14" s="42"/>
      <c r="D14" s="43"/>
      <c r="E14" s="3">
        <f t="shared" si="0"/>
        <v>0</v>
      </c>
      <c r="F14" s="20" t="s">
        <v>199</v>
      </c>
      <c r="G14" s="85">
        <f t="shared" si="1"/>
        <v>0</v>
      </c>
      <c r="H14" s="225"/>
    </row>
    <row r="15" spans="1:8" ht="12.75">
      <c r="A15" s="52" t="s">
        <v>85</v>
      </c>
      <c r="B15" s="1" t="s">
        <v>185</v>
      </c>
      <c r="C15" s="42"/>
      <c r="D15" s="43"/>
      <c r="E15" s="3">
        <f t="shared" si="0"/>
        <v>0</v>
      </c>
      <c r="F15" s="20" t="s">
        <v>199</v>
      </c>
      <c r="G15" s="85">
        <f t="shared" si="1"/>
        <v>0</v>
      </c>
      <c r="H15" s="225"/>
    </row>
    <row r="16" spans="1:8" ht="12.75">
      <c r="A16" s="103" t="s">
        <v>139</v>
      </c>
      <c r="B16" s="1" t="s">
        <v>185</v>
      </c>
      <c r="C16" s="42"/>
      <c r="D16" s="43"/>
      <c r="E16" s="3">
        <f>INT(IF(C16&gt;0,C16*D16,0))</f>
        <v>0</v>
      </c>
      <c r="F16" s="20" t="s">
        <v>199</v>
      </c>
      <c r="G16" s="85">
        <f>IF(C16="",0,1)</f>
        <v>0</v>
      </c>
      <c r="H16" s="239"/>
    </row>
    <row r="17" spans="1:8" ht="13.5" thickBot="1">
      <c r="A17" s="60" t="s">
        <v>91</v>
      </c>
      <c r="B17" s="54" t="s">
        <v>185</v>
      </c>
      <c r="C17" s="55"/>
      <c r="D17" s="56"/>
      <c r="E17" s="57">
        <f t="shared" si="0"/>
        <v>0</v>
      </c>
      <c r="F17" s="58" t="s">
        <v>199</v>
      </c>
      <c r="G17" s="86">
        <f t="shared" si="1"/>
        <v>0</v>
      </c>
      <c r="H17" s="226"/>
    </row>
    <row r="18" spans="1:8" ht="12.75" customHeight="1">
      <c r="A18" s="46" t="s">
        <v>101</v>
      </c>
      <c r="B18" s="47" t="s">
        <v>185</v>
      </c>
      <c r="C18" s="48">
        <v>29</v>
      </c>
      <c r="D18" s="49">
        <v>1130</v>
      </c>
      <c r="E18" s="50">
        <f t="shared" si="0"/>
        <v>32770</v>
      </c>
      <c r="F18" s="51" t="s">
        <v>194</v>
      </c>
      <c r="G18" s="84">
        <f t="shared" si="1"/>
        <v>1</v>
      </c>
      <c r="H18" s="236" t="s">
        <v>225</v>
      </c>
    </row>
    <row r="19" spans="1:8" ht="12.75">
      <c r="A19" s="52" t="s">
        <v>106</v>
      </c>
      <c r="B19" s="1" t="s">
        <v>185</v>
      </c>
      <c r="C19" s="42">
        <v>30</v>
      </c>
      <c r="D19" s="43">
        <v>221</v>
      </c>
      <c r="E19" s="3">
        <f t="shared" si="0"/>
        <v>6630</v>
      </c>
      <c r="F19" s="20" t="s">
        <v>194</v>
      </c>
      <c r="G19" s="85">
        <f t="shared" si="1"/>
        <v>1</v>
      </c>
      <c r="H19" s="240"/>
    </row>
    <row r="20" spans="1:8" ht="12.75">
      <c r="A20" s="52" t="s">
        <v>110</v>
      </c>
      <c r="B20" s="1" t="s">
        <v>185</v>
      </c>
      <c r="C20" s="42">
        <v>17</v>
      </c>
      <c r="D20" s="43">
        <v>1390</v>
      </c>
      <c r="E20" s="3">
        <f t="shared" si="0"/>
        <v>23630</v>
      </c>
      <c r="F20" s="20" t="s">
        <v>194</v>
      </c>
      <c r="G20" s="85">
        <f t="shared" si="1"/>
        <v>1</v>
      </c>
      <c r="H20" s="240"/>
    </row>
    <row r="21" spans="1:8" ht="12.75">
      <c r="A21" s="52" t="s">
        <v>115</v>
      </c>
      <c r="B21" s="1" t="s">
        <v>185</v>
      </c>
      <c r="C21" s="42"/>
      <c r="D21" s="43"/>
      <c r="E21" s="3">
        <f t="shared" si="0"/>
        <v>0</v>
      </c>
      <c r="F21" s="20" t="s">
        <v>194</v>
      </c>
      <c r="G21" s="85">
        <f t="shared" si="1"/>
        <v>0</v>
      </c>
      <c r="H21" s="240"/>
    </row>
    <row r="22" spans="1:8" ht="12.75">
      <c r="A22" s="52" t="s">
        <v>120</v>
      </c>
      <c r="B22" s="1" t="s">
        <v>185</v>
      </c>
      <c r="C22" s="42"/>
      <c r="D22" s="43"/>
      <c r="E22" s="3">
        <f t="shared" si="0"/>
        <v>0</v>
      </c>
      <c r="F22" s="20" t="s">
        <v>194</v>
      </c>
      <c r="G22" s="85">
        <f t="shared" si="1"/>
        <v>0</v>
      </c>
      <c r="H22" s="240"/>
    </row>
    <row r="23" spans="1:8" ht="13.5" thickBot="1">
      <c r="A23" s="98" t="s">
        <v>358</v>
      </c>
      <c r="B23" s="54" t="s">
        <v>185</v>
      </c>
      <c r="C23" s="55">
        <v>21</v>
      </c>
      <c r="D23" s="56">
        <v>3509.34</v>
      </c>
      <c r="E23" s="57">
        <f t="shared" si="0"/>
        <v>73696</v>
      </c>
      <c r="F23" s="58" t="s">
        <v>194</v>
      </c>
      <c r="G23" s="86">
        <f t="shared" si="1"/>
        <v>1</v>
      </c>
      <c r="H23" s="241"/>
    </row>
    <row r="24" spans="1:8" ht="12.75">
      <c r="A24" s="46" t="s">
        <v>144</v>
      </c>
      <c r="B24" s="47" t="s">
        <v>183</v>
      </c>
      <c r="C24" s="48"/>
      <c r="D24" s="49"/>
      <c r="E24" s="50">
        <f t="shared" si="0"/>
        <v>0</v>
      </c>
      <c r="F24" s="51" t="s">
        <v>198</v>
      </c>
      <c r="G24" s="90">
        <f t="shared" si="1"/>
        <v>0</v>
      </c>
      <c r="H24" s="230">
        <f>IF(SUM(G24:G25)&gt;=1,1,0)</f>
        <v>0</v>
      </c>
    </row>
    <row r="25" spans="1:8" ht="13.5" thickBot="1">
      <c r="A25" s="60" t="s">
        <v>149</v>
      </c>
      <c r="B25" s="54" t="s">
        <v>183</v>
      </c>
      <c r="C25" s="55"/>
      <c r="D25" s="56"/>
      <c r="E25" s="57">
        <f t="shared" si="0"/>
        <v>0</v>
      </c>
      <c r="F25" s="58" t="s">
        <v>198</v>
      </c>
      <c r="G25" s="91">
        <f t="shared" si="1"/>
        <v>0</v>
      </c>
      <c r="H25" s="232"/>
    </row>
    <row r="26" spans="1:8" ht="12.75" customHeight="1">
      <c r="A26" s="46" t="s">
        <v>146</v>
      </c>
      <c r="B26" s="47" t="s">
        <v>184</v>
      </c>
      <c r="C26" s="48"/>
      <c r="D26" s="49"/>
      <c r="E26" s="50">
        <f t="shared" si="0"/>
        <v>0</v>
      </c>
      <c r="F26" s="51" t="s">
        <v>192</v>
      </c>
      <c r="G26" s="84">
        <f t="shared" si="1"/>
        <v>0</v>
      </c>
      <c r="H26" s="236" t="s">
        <v>225</v>
      </c>
    </row>
    <row r="27" spans="1:8" ht="12.75">
      <c r="A27" s="52" t="s">
        <v>152</v>
      </c>
      <c r="B27" s="1" t="s">
        <v>184</v>
      </c>
      <c r="C27" s="42"/>
      <c r="D27" s="43"/>
      <c r="E27" s="3">
        <f t="shared" si="0"/>
        <v>0</v>
      </c>
      <c r="F27" s="20" t="s">
        <v>192</v>
      </c>
      <c r="G27" s="85">
        <f t="shared" si="1"/>
        <v>0</v>
      </c>
      <c r="H27" s="240"/>
    </row>
    <row r="28" spans="1:8" ht="13.5" thickBot="1">
      <c r="A28" s="60" t="s">
        <v>155</v>
      </c>
      <c r="B28" s="54" t="s">
        <v>184</v>
      </c>
      <c r="C28" s="55"/>
      <c r="D28" s="56"/>
      <c r="E28" s="57">
        <f t="shared" si="0"/>
        <v>0</v>
      </c>
      <c r="F28" s="58" t="s">
        <v>192</v>
      </c>
      <c r="G28" s="86">
        <f t="shared" si="1"/>
        <v>0</v>
      </c>
      <c r="H28" s="241"/>
    </row>
    <row r="29" spans="1:8" ht="13.5" thickBot="1">
      <c r="A29" s="63" t="s">
        <v>162</v>
      </c>
      <c r="B29" s="64" t="s">
        <v>187</v>
      </c>
      <c r="C29" s="65"/>
      <c r="D29" s="66"/>
      <c r="E29" s="67">
        <f t="shared" si="0"/>
        <v>0</v>
      </c>
      <c r="F29" s="68" t="s">
        <v>195</v>
      </c>
      <c r="G29" s="93">
        <f t="shared" si="1"/>
        <v>0</v>
      </c>
      <c r="H29" s="70" t="s">
        <v>226</v>
      </c>
    </row>
    <row r="30" spans="2:5" ht="12.75">
      <c r="B30" s="223" t="s">
        <v>210</v>
      </c>
      <c r="C30" s="223"/>
      <c r="D30" s="223"/>
      <c r="E30" s="4">
        <f>SUM(E2:E29)</f>
        <v>240858</v>
      </c>
    </row>
    <row r="31" spans="2:5" ht="12.75">
      <c r="B31" s="222" t="s">
        <v>211</v>
      </c>
      <c r="C31" s="222"/>
      <c r="D31" s="222"/>
      <c r="E31" s="92">
        <f>SUM(G3:G30)</f>
        <v>5</v>
      </c>
    </row>
    <row r="32" spans="2:5" ht="12.75">
      <c r="B32" s="222" t="s">
        <v>213</v>
      </c>
      <c r="C32" s="222"/>
      <c r="D32" s="222"/>
      <c r="E32" s="2">
        <f>SUM(H2:H29)</f>
        <v>2</v>
      </c>
    </row>
    <row r="33" ht="12.75"/>
    <row r="34" spans="2:5" ht="12.75">
      <c r="B34" s="22" t="s">
        <v>224</v>
      </c>
      <c r="C34" s="22" t="s">
        <v>217</v>
      </c>
      <c r="E34" s="5" t="s">
        <v>216</v>
      </c>
    </row>
    <row r="35" spans="2:5" ht="12.75">
      <c r="B35" s="20" t="s">
        <v>191</v>
      </c>
      <c r="C35" s="3">
        <f aca="true" t="shared" si="2" ref="C35:C42">SUMIF($F$2:$F$32,B35,$E$2:$E$32)</f>
        <v>77900</v>
      </c>
      <c r="E35" s="23" t="str">
        <f>IF(E32=0,"inexistente",IF(E32=1,"Ação incompleta","OK"))</f>
        <v>OK</v>
      </c>
    </row>
    <row r="36" spans="2:3" ht="12.75">
      <c r="B36" s="20" t="s">
        <v>198</v>
      </c>
      <c r="C36" s="3">
        <f t="shared" si="2"/>
        <v>0</v>
      </c>
    </row>
    <row r="37" spans="2:3" ht="12.75">
      <c r="B37" s="20" t="s">
        <v>192</v>
      </c>
      <c r="C37" s="3">
        <f t="shared" si="2"/>
        <v>0</v>
      </c>
    </row>
    <row r="38" spans="2:3" ht="12.75">
      <c r="B38" s="20" t="s">
        <v>193</v>
      </c>
      <c r="C38" s="3">
        <f t="shared" si="2"/>
        <v>0</v>
      </c>
    </row>
    <row r="39" spans="2:3" ht="12.75">
      <c r="B39" s="20" t="s">
        <v>199</v>
      </c>
      <c r="C39" s="3">
        <f t="shared" si="2"/>
        <v>26232</v>
      </c>
    </row>
    <row r="40" spans="2:3" ht="12.75">
      <c r="B40" s="20" t="s">
        <v>194</v>
      </c>
      <c r="C40" s="3">
        <f t="shared" si="2"/>
        <v>136726</v>
      </c>
    </row>
    <row r="41" spans="2:3" ht="12.75">
      <c r="B41" s="20" t="s">
        <v>195</v>
      </c>
      <c r="C41" s="3">
        <f t="shared" si="2"/>
        <v>0</v>
      </c>
    </row>
    <row r="42" spans="2:3" ht="12.75">
      <c r="B42" s="20" t="s">
        <v>196</v>
      </c>
      <c r="C42" s="3">
        <f t="shared" si="2"/>
        <v>0</v>
      </c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 password="CC0B" sheet="1" selectLockedCells="1"/>
  <mergeCells count="9">
    <mergeCell ref="G1:H1"/>
    <mergeCell ref="B32:D32"/>
    <mergeCell ref="B31:D31"/>
    <mergeCell ref="B30:D30"/>
    <mergeCell ref="H2:H7"/>
    <mergeCell ref="H8:H17"/>
    <mergeCell ref="H18:H23"/>
    <mergeCell ref="H24:H25"/>
    <mergeCell ref="H26:H28"/>
  </mergeCells>
  <conditionalFormatting sqref="E35">
    <cfRule type="cellIs" priority="1" dxfId="0" operator="equal" stopIfTrue="1">
      <formula>"Ação Incompleta"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0"/>
  <dimension ref="A1:H61"/>
  <sheetViews>
    <sheetView showGridLines="0" zoomScale="90" zoomScaleNormal="90" zoomScalePageLayoutView="0" workbookViewId="0" topLeftCell="A1">
      <selection activeCell="C8" sqref="C8"/>
    </sheetView>
  </sheetViews>
  <sheetFormatPr defaultColWidth="0" defaultRowHeight="12.75"/>
  <cols>
    <col min="1" max="1" width="116.421875" style="21" customWidth="1"/>
    <col min="2" max="2" width="35.8515625" style="21" bestFit="1" customWidth="1"/>
    <col min="3" max="4" width="14.140625" style="21" customWidth="1"/>
    <col min="5" max="5" width="14.57421875" style="21" customWidth="1"/>
    <col min="6" max="6" width="32.8515625" style="21" bestFit="1" customWidth="1"/>
    <col min="7" max="7" width="3.57421875" style="21" customWidth="1"/>
    <col min="8" max="8" width="11.57421875" style="21" bestFit="1" customWidth="1"/>
    <col min="9" max="9" width="1.1484375" style="21" customWidth="1"/>
    <col min="10" max="16384" width="0" style="21" hidden="1" customWidth="1"/>
  </cols>
  <sheetData>
    <row r="1" spans="1:8" s="19" customFormat="1" ht="13.5" thickBot="1">
      <c r="A1" s="44" t="s">
        <v>3</v>
      </c>
      <c r="B1" s="44" t="s">
        <v>181</v>
      </c>
      <c r="C1" s="44" t="s">
        <v>189</v>
      </c>
      <c r="D1" s="44" t="s">
        <v>190</v>
      </c>
      <c r="E1" s="44" t="s">
        <v>200</v>
      </c>
      <c r="F1" s="44" t="s">
        <v>197</v>
      </c>
      <c r="G1" s="220" t="s">
        <v>214</v>
      </c>
      <c r="H1" s="221"/>
    </row>
    <row r="2" spans="1:8" ht="12.75">
      <c r="A2" s="46" t="s">
        <v>9</v>
      </c>
      <c r="B2" s="47" t="s">
        <v>182</v>
      </c>
      <c r="C2" s="48"/>
      <c r="D2" s="49"/>
      <c r="E2" s="50">
        <f>INT(IF(C2&gt;0,C2*D2,0))</f>
        <v>0</v>
      </c>
      <c r="F2" s="51" t="s">
        <v>191</v>
      </c>
      <c r="G2" s="84">
        <f>IF(C2="",0,1)</f>
        <v>0</v>
      </c>
      <c r="H2" s="224">
        <f>IF(SUM(G2:G19)&gt;=1,1,0)</f>
        <v>1</v>
      </c>
    </row>
    <row r="3" spans="1:8" ht="12.75">
      <c r="A3" s="52" t="s">
        <v>15</v>
      </c>
      <c r="B3" s="1" t="s">
        <v>182</v>
      </c>
      <c r="C3" s="42"/>
      <c r="D3" s="43"/>
      <c r="E3" s="3">
        <f aca="true" t="shared" si="0" ref="E3:E48">INT(IF(C3&gt;0,C3*D3,0))</f>
        <v>0</v>
      </c>
      <c r="F3" s="20" t="s">
        <v>191</v>
      </c>
      <c r="G3" s="85">
        <f aca="true" t="shared" si="1" ref="G3:G48">IF(C3="",0,1)</f>
        <v>0</v>
      </c>
      <c r="H3" s="225"/>
    </row>
    <row r="4" spans="1:8" ht="12.75">
      <c r="A4" s="52" t="s">
        <v>21</v>
      </c>
      <c r="B4" s="1" t="s">
        <v>182</v>
      </c>
      <c r="C4" s="42"/>
      <c r="D4" s="43"/>
      <c r="E4" s="3">
        <f t="shared" si="0"/>
        <v>0</v>
      </c>
      <c r="F4" s="20" t="s">
        <v>191</v>
      </c>
      <c r="G4" s="85">
        <f t="shared" si="1"/>
        <v>0</v>
      </c>
      <c r="H4" s="225"/>
    </row>
    <row r="5" spans="1:8" ht="12.75">
      <c r="A5" s="52" t="s">
        <v>27</v>
      </c>
      <c r="B5" s="1" t="s">
        <v>182</v>
      </c>
      <c r="C5" s="42"/>
      <c r="D5" s="43"/>
      <c r="E5" s="3">
        <f t="shared" si="0"/>
        <v>0</v>
      </c>
      <c r="F5" s="20" t="s">
        <v>191</v>
      </c>
      <c r="G5" s="85">
        <f t="shared" si="1"/>
        <v>0</v>
      </c>
      <c r="H5" s="225"/>
    </row>
    <row r="6" spans="1:8" ht="12.75">
      <c r="A6" s="52" t="s">
        <v>33</v>
      </c>
      <c r="B6" s="1" t="s">
        <v>182</v>
      </c>
      <c r="C6" s="42"/>
      <c r="D6" s="43"/>
      <c r="E6" s="3">
        <f t="shared" si="0"/>
        <v>0</v>
      </c>
      <c r="F6" s="20" t="s">
        <v>191</v>
      </c>
      <c r="G6" s="85">
        <f t="shared" si="1"/>
        <v>0</v>
      </c>
      <c r="H6" s="225"/>
    </row>
    <row r="7" spans="1:8" ht="12.75">
      <c r="A7" s="52" t="s">
        <v>38</v>
      </c>
      <c r="B7" s="1" t="s">
        <v>182</v>
      </c>
      <c r="C7" s="42"/>
      <c r="D7" s="43"/>
      <c r="E7" s="3">
        <f t="shared" si="0"/>
        <v>0</v>
      </c>
      <c r="F7" s="20" t="s">
        <v>191</v>
      </c>
      <c r="G7" s="85">
        <f t="shared" si="1"/>
        <v>0</v>
      </c>
      <c r="H7" s="225"/>
    </row>
    <row r="8" spans="1:8" ht="12.75">
      <c r="A8" s="52" t="s">
        <v>42</v>
      </c>
      <c r="B8" s="1" t="s">
        <v>182</v>
      </c>
      <c r="C8" s="42">
        <v>4</v>
      </c>
      <c r="D8" s="43">
        <v>2871</v>
      </c>
      <c r="E8" s="3">
        <f t="shared" si="0"/>
        <v>11484</v>
      </c>
      <c r="F8" s="20" t="s">
        <v>191</v>
      </c>
      <c r="G8" s="85">
        <f t="shared" si="1"/>
        <v>1</v>
      </c>
      <c r="H8" s="225"/>
    </row>
    <row r="9" spans="1:8" ht="12.75">
      <c r="A9" s="52" t="s">
        <v>48</v>
      </c>
      <c r="B9" s="1" t="s">
        <v>182</v>
      </c>
      <c r="C9" s="42"/>
      <c r="D9" s="43"/>
      <c r="E9" s="3">
        <f t="shared" si="0"/>
        <v>0</v>
      </c>
      <c r="F9" s="20" t="s">
        <v>191</v>
      </c>
      <c r="G9" s="85">
        <f t="shared" si="1"/>
        <v>0</v>
      </c>
      <c r="H9" s="225"/>
    </row>
    <row r="10" spans="1:8" ht="12.75">
      <c r="A10" s="52" t="s">
        <v>53</v>
      </c>
      <c r="B10" s="1" t="s">
        <v>182</v>
      </c>
      <c r="C10" s="42"/>
      <c r="D10" s="43"/>
      <c r="E10" s="3">
        <f t="shared" si="0"/>
        <v>0</v>
      </c>
      <c r="F10" s="20" t="s">
        <v>191</v>
      </c>
      <c r="G10" s="85">
        <f t="shared" si="1"/>
        <v>0</v>
      </c>
      <c r="H10" s="225"/>
    </row>
    <row r="11" spans="1:8" ht="12.75">
      <c r="A11" s="52" t="s">
        <v>58</v>
      </c>
      <c r="B11" s="1" t="s">
        <v>182</v>
      </c>
      <c r="C11" s="42"/>
      <c r="D11" s="43"/>
      <c r="E11" s="3">
        <f t="shared" si="0"/>
        <v>0</v>
      </c>
      <c r="F11" s="20" t="s">
        <v>191</v>
      </c>
      <c r="G11" s="85">
        <f t="shared" si="1"/>
        <v>0</v>
      </c>
      <c r="H11" s="225"/>
    </row>
    <row r="12" spans="1:8" ht="12.75">
      <c r="A12" s="52" t="s">
        <v>64</v>
      </c>
      <c r="B12" s="1" t="s">
        <v>182</v>
      </c>
      <c r="C12" s="42"/>
      <c r="D12" s="43"/>
      <c r="E12" s="3">
        <f t="shared" si="0"/>
        <v>0</v>
      </c>
      <c r="F12" s="20" t="s">
        <v>191</v>
      </c>
      <c r="G12" s="85">
        <f t="shared" si="1"/>
        <v>0</v>
      </c>
      <c r="H12" s="225"/>
    </row>
    <row r="13" spans="1:8" ht="12.75">
      <c r="A13" s="52" t="s">
        <v>70</v>
      </c>
      <c r="B13" s="1" t="s">
        <v>182</v>
      </c>
      <c r="C13" s="42"/>
      <c r="D13" s="43"/>
      <c r="E13" s="3">
        <f t="shared" si="0"/>
        <v>0</v>
      </c>
      <c r="F13" s="20" t="s">
        <v>191</v>
      </c>
      <c r="G13" s="85">
        <f t="shared" si="1"/>
        <v>0</v>
      </c>
      <c r="H13" s="225"/>
    </row>
    <row r="14" spans="1:8" ht="12.75">
      <c r="A14" s="52" t="s">
        <v>76</v>
      </c>
      <c r="B14" s="1" t="s">
        <v>182</v>
      </c>
      <c r="C14" s="42"/>
      <c r="D14" s="43"/>
      <c r="E14" s="3">
        <f t="shared" si="0"/>
        <v>0</v>
      </c>
      <c r="F14" s="20" t="s">
        <v>191</v>
      </c>
      <c r="G14" s="85">
        <f t="shared" si="1"/>
        <v>0</v>
      </c>
      <c r="H14" s="225"/>
    </row>
    <row r="15" spans="1:8" ht="12.75">
      <c r="A15" s="52" t="s">
        <v>81</v>
      </c>
      <c r="B15" s="1" t="s">
        <v>182</v>
      </c>
      <c r="C15" s="42">
        <v>10</v>
      </c>
      <c r="D15" s="43">
        <v>3000</v>
      </c>
      <c r="E15" s="3">
        <f t="shared" si="0"/>
        <v>30000</v>
      </c>
      <c r="F15" s="20" t="s">
        <v>191</v>
      </c>
      <c r="G15" s="85">
        <f t="shared" si="1"/>
        <v>1</v>
      </c>
      <c r="H15" s="225"/>
    </row>
    <row r="16" spans="1:8" ht="12.75">
      <c r="A16" s="52" t="s">
        <v>86</v>
      </c>
      <c r="B16" s="1" t="s">
        <v>182</v>
      </c>
      <c r="C16" s="42"/>
      <c r="D16" s="43"/>
      <c r="E16" s="3">
        <f t="shared" si="0"/>
        <v>0</v>
      </c>
      <c r="F16" s="20" t="s">
        <v>191</v>
      </c>
      <c r="G16" s="85">
        <f t="shared" si="1"/>
        <v>0</v>
      </c>
      <c r="H16" s="225"/>
    </row>
    <row r="17" spans="1:8" ht="12.75">
      <c r="A17" s="103" t="s">
        <v>345</v>
      </c>
      <c r="B17" s="1" t="s">
        <v>182</v>
      </c>
      <c r="C17" s="42"/>
      <c r="D17" s="43"/>
      <c r="E17" s="3">
        <f t="shared" si="0"/>
        <v>0</v>
      </c>
      <c r="F17" s="20" t="s">
        <v>191</v>
      </c>
      <c r="G17" s="85">
        <f>IF(C17="",0,1)</f>
        <v>0</v>
      </c>
      <c r="H17" s="239"/>
    </row>
    <row r="18" spans="1:8" ht="12.75">
      <c r="A18" s="103" t="s">
        <v>355</v>
      </c>
      <c r="B18" s="1" t="s">
        <v>182</v>
      </c>
      <c r="C18" s="42"/>
      <c r="D18" s="43"/>
      <c r="E18" s="3">
        <f t="shared" si="0"/>
        <v>0</v>
      </c>
      <c r="F18" s="20" t="s">
        <v>191</v>
      </c>
      <c r="G18" s="85">
        <f>IF(C18="",0,1)</f>
        <v>0</v>
      </c>
      <c r="H18" s="239"/>
    </row>
    <row r="19" spans="1:8" ht="13.5" thickBot="1">
      <c r="A19" s="98" t="s">
        <v>92</v>
      </c>
      <c r="B19" s="101" t="s">
        <v>182</v>
      </c>
      <c r="C19" s="55"/>
      <c r="D19" s="56"/>
      <c r="E19" s="57">
        <f t="shared" si="0"/>
        <v>0</v>
      </c>
      <c r="F19" s="58" t="s">
        <v>191</v>
      </c>
      <c r="G19" s="86">
        <f t="shared" si="1"/>
        <v>0</v>
      </c>
      <c r="H19" s="226"/>
    </row>
    <row r="20" spans="1:8" ht="12.75">
      <c r="A20" s="46" t="s">
        <v>107</v>
      </c>
      <c r="B20" s="47" t="s">
        <v>183</v>
      </c>
      <c r="C20" s="48"/>
      <c r="D20" s="49"/>
      <c r="E20" s="50">
        <f t="shared" si="0"/>
        <v>0</v>
      </c>
      <c r="F20" s="51" t="s">
        <v>198</v>
      </c>
      <c r="G20" s="84">
        <f t="shared" si="1"/>
        <v>0</v>
      </c>
      <c r="H20" s="224">
        <f>IF(SUM(G20:G27)&gt;=1,1,0)</f>
        <v>1</v>
      </c>
    </row>
    <row r="21" spans="1:8" ht="12.75">
      <c r="A21" s="52" t="s">
        <v>116</v>
      </c>
      <c r="B21" s="1" t="s">
        <v>183</v>
      </c>
      <c r="C21" s="42"/>
      <c r="D21" s="43"/>
      <c r="E21" s="3">
        <f t="shared" si="0"/>
        <v>0</v>
      </c>
      <c r="F21" s="20" t="s">
        <v>198</v>
      </c>
      <c r="G21" s="85">
        <f t="shared" si="1"/>
        <v>0</v>
      </c>
      <c r="H21" s="225"/>
    </row>
    <row r="22" spans="1:8" ht="12.75">
      <c r="A22" s="52" t="s">
        <v>125</v>
      </c>
      <c r="B22" s="1" t="s">
        <v>183</v>
      </c>
      <c r="C22" s="42">
        <v>1</v>
      </c>
      <c r="D22" s="43">
        <v>520000</v>
      </c>
      <c r="E22" s="3">
        <f t="shared" si="0"/>
        <v>520000</v>
      </c>
      <c r="F22" s="20" t="s">
        <v>198</v>
      </c>
      <c r="G22" s="85">
        <f t="shared" si="1"/>
        <v>1</v>
      </c>
      <c r="H22" s="225"/>
    </row>
    <row r="23" spans="1:8" ht="12.75">
      <c r="A23" s="52" t="s">
        <v>132</v>
      </c>
      <c r="B23" s="1" t="s">
        <v>183</v>
      </c>
      <c r="C23" s="42"/>
      <c r="D23" s="43"/>
      <c r="E23" s="3">
        <f t="shared" si="0"/>
        <v>0</v>
      </c>
      <c r="F23" s="20" t="s">
        <v>198</v>
      </c>
      <c r="G23" s="85">
        <f t="shared" si="1"/>
        <v>0</v>
      </c>
      <c r="H23" s="225"/>
    </row>
    <row r="24" spans="1:8" ht="12.75">
      <c r="A24" s="52" t="s">
        <v>137</v>
      </c>
      <c r="B24" s="1" t="s">
        <v>183</v>
      </c>
      <c r="C24" s="42"/>
      <c r="D24" s="43"/>
      <c r="E24" s="3">
        <f t="shared" si="0"/>
        <v>0</v>
      </c>
      <c r="F24" s="20" t="s">
        <v>198</v>
      </c>
      <c r="G24" s="85">
        <f t="shared" si="1"/>
        <v>0</v>
      </c>
      <c r="H24" s="225"/>
    </row>
    <row r="25" spans="1:8" ht="12.75">
      <c r="A25" s="103" t="s">
        <v>347</v>
      </c>
      <c r="B25" s="1" t="s">
        <v>183</v>
      </c>
      <c r="C25" s="42"/>
      <c r="D25" s="43"/>
      <c r="E25" s="3">
        <f t="shared" si="0"/>
        <v>0</v>
      </c>
      <c r="F25" s="20" t="s">
        <v>198</v>
      </c>
      <c r="G25" s="85">
        <f>IF(C25="",0,1)</f>
        <v>0</v>
      </c>
      <c r="H25" s="239"/>
    </row>
    <row r="26" spans="1:8" ht="12.75">
      <c r="A26" s="103" t="s">
        <v>354</v>
      </c>
      <c r="B26" s="1" t="s">
        <v>183</v>
      </c>
      <c r="C26" s="42"/>
      <c r="D26" s="43"/>
      <c r="E26" s="3">
        <f t="shared" si="0"/>
        <v>0</v>
      </c>
      <c r="F26" s="20" t="s">
        <v>198</v>
      </c>
      <c r="G26" s="85">
        <f>IF(C26="",0,1)</f>
        <v>0</v>
      </c>
      <c r="H26" s="239"/>
    </row>
    <row r="27" spans="1:8" ht="13.5" thickBot="1">
      <c r="A27" s="60" t="s">
        <v>147</v>
      </c>
      <c r="B27" s="54" t="s">
        <v>183</v>
      </c>
      <c r="C27" s="55"/>
      <c r="D27" s="56"/>
      <c r="E27" s="57">
        <f t="shared" si="0"/>
        <v>0</v>
      </c>
      <c r="F27" s="58" t="s">
        <v>198</v>
      </c>
      <c r="G27" s="86">
        <f t="shared" si="1"/>
        <v>0</v>
      </c>
      <c r="H27" s="226"/>
    </row>
    <row r="28" spans="1:8" ht="12.75" customHeight="1">
      <c r="A28" s="46" t="s">
        <v>111</v>
      </c>
      <c r="B28" s="47" t="s">
        <v>184</v>
      </c>
      <c r="C28" s="48"/>
      <c r="D28" s="49"/>
      <c r="E28" s="50">
        <f t="shared" si="0"/>
        <v>0</v>
      </c>
      <c r="F28" s="51" t="s">
        <v>192</v>
      </c>
      <c r="G28" s="84">
        <f>IF(C28="",0,1)</f>
        <v>0</v>
      </c>
      <c r="H28" s="236" t="s">
        <v>225</v>
      </c>
    </row>
    <row r="29" spans="1:8" ht="12.75">
      <c r="A29" s="52" t="s">
        <v>121</v>
      </c>
      <c r="B29" s="1" t="s">
        <v>184</v>
      </c>
      <c r="C29" s="42"/>
      <c r="D29" s="43"/>
      <c r="E29" s="3">
        <f t="shared" si="0"/>
        <v>0</v>
      </c>
      <c r="F29" s="20" t="s">
        <v>192</v>
      </c>
      <c r="G29" s="85">
        <f t="shared" si="1"/>
        <v>0</v>
      </c>
      <c r="H29" s="240"/>
    </row>
    <row r="30" spans="1:8" ht="12.75">
      <c r="A30" s="52" t="s">
        <v>128</v>
      </c>
      <c r="B30" s="1" t="s">
        <v>184</v>
      </c>
      <c r="C30" s="42">
        <v>10116</v>
      </c>
      <c r="D30" s="43">
        <v>181.4947</v>
      </c>
      <c r="E30" s="3">
        <f t="shared" si="0"/>
        <v>1836000</v>
      </c>
      <c r="F30" s="20" t="s">
        <v>192</v>
      </c>
      <c r="G30" s="85">
        <f t="shared" si="1"/>
        <v>1</v>
      </c>
      <c r="H30" s="240"/>
    </row>
    <row r="31" spans="1:8" ht="12.75">
      <c r="A31" s="52" t="s">
        <v>134</v>
      </c>
      <c r="B31" s="1" t="s">
        <v>184</v>
      </c>
      <c r="C31" s="42"/>
      <c r="D31" s="43"/>
      <c r="E31" s="3">
        <f t="shared" si="0"/>
        <v>0</v>
      </c>
      <c r="F31" s="20" t="s">
        <v>192</v>
      </c>
      <c r="G31" s="85">
        <f t="shared" si="1"/>
        <v>0</v>
      </c>
      <c r="H31" s="240"/>
    </row>
    <row r="32" spans="1:8" ht="12.75">
      <c r="A32" s="52" t="s">
        <v>140</v>
      </c>
      <c r="B32" s="1" t="s">
        <v>184</v>
      </c>
      <c r="C32" s="42"/>
      <c r="D32" s="43"/>
      <c r="E32" s="3">
        <f t="shared" si="0"/>
        <v>0</v>
      </c>
      <c r="F32" s="20" t="s">
        <v>192</v>
      </c>
      <c r="G32" s="85">
        <f t="shared" si="1"/>
        <v>0</v>
      </c>
      <c r="H32" s="240"/>
    </row>
    <row r="33" spans="1:8" ht="12.75">
      <c r="A33" s="103" t="s">
        <v>346</v>
      </c>
      <c r="B33" s="1" t="s">
        <v>184</v>
      </c>
      <c r="C33" s="42"/>
      <c r="D33" s="43"/>
      <c r="E33" s="3">
        <f t="shared" si="0"/>
        <v>0</v>
      </c>
      <c r="F33" s="20" t="s">
        <v>192</v>
      </c>
      <c r="G33" s="85">
        <f>IF(C33="",0,1)</f>
        <v>0</v>
      </c>
      <c r="H33" s="242"/>
    </row>
    <row r="34" spans="1:8" ht="12.75">
      <c r="A34" s="103" t="s">
        <v>356</v>
      </c>
      <c r="B34" s="1" t="s">
        <v>184</v>
      </c>
      <c r="C34" s="42"/>
      <c r="D34" s="43"/>
      <c r="E34" s="3">
        <f t="shared" si="0"/>
        <v>0</v>
      </c>
      <c r="F34" s="20" t="s">
        <v>192</v>
      </c>
      <c r="G34" s="85">
        <f>IF(C34="",0,1)</f>
        <v>0</v>
      </c>
      <c r="H34" s="242"/>
    </row>
    <row r="35" spans="1:8" ht="13.5" thickBot="1">
      <c r="A35" s="60" t="s">
        <v>150</v>
      </c>
      <c r="B35" s="54" t="s">
        <v>184</v>
      </c>
      <c r="C35" s="55"/>
      <c r="D35" s="56"/>
      <c r="E35" s="57">
        <f t="shared" si="0"/>
        <v>0</v>
      </c>
      <c r="F35" s="58" t="s">
        <v>192</v>
      </c>
      <c r="G35" s="86">
        <f t="shared" si="1"/>
        <v>0</v>
      </c>
      <c r="H35" s="241"/>
    </row>
    <row r="36" spans="1:8" ht="12.75">
      <c r="A36" s="46" t="s">
        <v>156</v>
      </c>
      <c r="B36" s="47" t="s">
        <v>185</v>
      </c>
      <c r="C36" s="48">
        <v>90</v>
      </c>
      <c r="D36" s="49">
        <v>6558</v>
      </c>
      <c r="E36" s="50">
        <f t="shared" si="0"/>
        <v>590220</v>
      </c>
      <c r="F36" s="51" t="s">
        <v>199</v>
      </c>
      <c r="G36" s="84">
        <f t="shared" si="1"/>
        <v>1</v>
      </c>
      <c r="H36" s="224">
        <f>IF(SUM(G36:G44)&gt;=1,1,0)</f>
        <v>1</v>
      </c>
    </row>
    <row r="37" spans="1:8" ht="12.75">
      <c r="A37" s="52" t="s">
        <v>159</v>
      </c>
      <c r="B37" s="1" t="s">
        <v>185</v>
      </c>
      <c r="C37" s="42"/>
      <c r="D37" s="43"/>
      <c r="E37" s="3">
        <f t="shared" si="0"/>
        <v>0</v>
      </c>
      <c r="F37" s="20" t="s">
        <v>199</v>
      </c>
      <c r="G37" s="85">
        <f t="shared" si="1"/>
        <v>0</v>
      </c>
      <c r="H37" s="225"/>
    </row>
    <row r="38" spans="1:8" ht="12.75">
      <c r="A38" s="52" t="s">
        <v>163</v>
      </c>
      <c r="B38" s="1" t="s">
        <v>185</v>
      </c>
      <c r="C38" s="42"/>
      <c r="D38" s="43"/>
      <c r="E38" s="3">
        <f t="shared" si="0"/>
        <v>0</v>
      </c>
      <c r="F38" s="20" t="s">
        <v>199</v>
      </c>
      <c r="G38" s="85">
        <f t="shared" si="1"/>
        <v>0</v>
      </c>
      <c r="H38" s="225"/>
    </row>
    <row r="39" spans="1:8" ht="12.75">
      <c r="A39" s="52" t="s">
        <v>166</v>
      </c>
      <c r="B39" s="1" t="s">
        <v>185</v>
      </c>
      <c r="C39" s="42"/>
      <c r="D39" s="43"/>
      <c r="E39" s="3">
        <f t="shared" si="0"/>
        <v>0</v>
      </c>
      <c r="F39" s="20" t="s">
        <v>199</v>
      </c>
      <c r="G39" s="85">
        <f t="shared" si="1"/>
        <v>0</v>
      </c>
      <c r="H39" s="225"/>
    </row>
    <row r="40" spans="1:8" ht="12.75">
      <c r="A40" s="52" t="s">
        <v>168</v>
      </c>
      <c r="B40" s="1" t="s">
        <v>185</v>
      </c>
      <c r="C40" s="42"/>
      <c r="D40" s="43"/>
      <c r="E40" s="3">
        <f t="shared" si="0"/>
        <v>0</v>
      </c>
      <c r="F40" s="20" t="s">
        <v>199</v>
      </c>
      <c r="G40" s="85">
        <f t="shared" si="1"/>
        <v>0</v>
      </c>
      <c r="H40" s="225"/>
    </row>
    <row r="41" spans="1:8" ht="12.75">
      <c r="A41" s="52" t="s">
        <v>170</v>
      </c>
      <c r="B41" s="1" t="s">
        <v>185</v>
      </c>
      <c r="C41" s="42">
        <v>3</v>
      </c>
      <c r="D41" s="43">
        <v>6235</v>
      </c>
      <c r="E41" s="3">
        <f t="shared" si="0"/>
        <v>18705</v>
      </c>
      <c r="F41" s="20" t="s">
        <v>199</v>
      </c>
      <c r="G41" s="85">
        <f t="shared" si="1"/>
        <v>1</v>
      </c>
      <c r="H41" s="225"/>
    </row>
    <row r="42" spans="1:8" ht="12.75">
      <c r="A42" s="52" t="s">
        <v>172</v>
      </c>
      <c r="B42" s="1" t="s">
        <v>185</v>
      </c>
      <c r="C42" s="42"/>
      <c r="D42" s="43"/>
      <c r="E42" s="3">
        <f t="shared" si="0"/>
        <v>0</v>
      </c>
      <c r="F42" s="20" t="s">
        <v>199</v>
      </c>
      <c r="G42" s="85">
        <f t="shared" si="1"/>
        <v>0</v>
      </c>
      <c r="H42" s="225"/>
    </row>
    <row r="43" spans="1:8" ht="12.75">
      <c r="A43" s="52" t="s">
        <v>174</v>
      </c>
      <c r="B43" s="1" t="s">
        <v>185</v>
      </c>
      <c r="C43" s="42"/>
      <c r="D43" s="43"/>
      <c r="E43" s="3">
        <f t="shared" si="0"/>
        <v>0</v>
      </c>
      <c r="F43" s="20" t="s">
        <v>199</v>
      </c>
      <c r="G43" s="85">
        <f t="shared" si="1"/>
        <v>0</v>
      </c>
      <c r="H43" s="225"/>
    </row>
    <row r="44" spans="1:8" ht="13.5" thickBot="1">
      <c r="A44" s="60" t="s">
        <v>176</v>
      </c>
      <c r="B44" s="54" t="s">
        <v>185</v>
      </c>
      <c r="C44" s="55"/>
      <c r="D44" s="56"/>
      <c r="E44" s="57">
        <f t="shared" si="0"/>
        <v>0</v>
      </c>
      <c r="F44" s="58" t="s">
        <v>199</v>
      </c>
      <c r="G44" s="86">
        <f t="shared" si="1"/>
        <v>0</v>
      </c>
      <c r="H44" s="226"/>
    </row>
    <row r="45" spans="1:8" ht="12.75" customHeight="1">
      <c r="A45" s="96" t="s">
        <v>336</v>
      </c>
      <c r="B45" s="47" t="s">
        <v>185</v>
      </c>
      <c r="C45" s="48">
        <v>0</v>
      </c>
      <c r="D45" s="49"/>
      <c r="E45" s="50">
        <f t="shared" si="0"/>
        <v>0</v>
      </c>
      <c r="F45" s="51" t="s">
        <v>196</v>
      </c>
      <c r="G45" s="90">
        <f>IF(C45="",0,IF(C45=0,0,1))</f>
        <v>0</v>
      </c>
      <c r="H45" s="227" t="s">
        <v>227</v>
      </c>
    </row>
    <row r="46" spans="1:8" ht="13.5" thickBot="1">
      <c r="A46" s="98" t="s">
        <v>337</v>
      </c>
      <c r="B46" s="54" t="s">
        <v>185</v>
      </c>
      <c r="C46" s="55">
        <v>0</v>
      </c>
      <c r="D46" s="56"/>
      <c r="E46" s="57">
        <f t="shared" si="0"/>
        <v>0</v>
      </c>
      <c r="F46" s="58" t="s">
        <v>196</v>
      </c>
      <c r="G46" s="91">
        <f>IF(C46="",0,IF(C46=0,0,1))</f>
        <v>0</v>
      </c>
      <c r="H46" s="229"/>
    </row>
    <row r="47" spans="1:8" ht="12.75">
      <c r="A47" s="46" t="s">
        <v>179</v>
      </c>
      <c r="B47" s="47" t="s">
        <v>184</v>
      </c>
      <c r="C47" s="48"/>
      <c r="D47" s="49"/>
      <c r="E47" s="50">
        <f t="shared" si="0"/>
        <v>0</v>
      </c>
      <c r="F47" s="51" t="s">
        <v>193</v>
      </c>
      <c r="G47" s="87">
        <f t="shared" si="1"/>
        <v>0</v>
      </c>
      <c r="H47" s="230">
        <f>IF(SUM(G47:G48)&gt;=1,1,0)</f>
        <v>0</v>
      </c>
    </row>
    <row r="48" spans="1:8" ht="13.5" thickBot="1">
      <c r="A48" s="104" t="s">
        <v>180</v>
      </c>
      <c r="B48" s="54" t="s">
        <v>184</v>
      </c>
      <c r="C48" s="55"/>
      <c r="D48" s="56"/>
      <c r="E48" s="57">
        <f t="shared" si="0"/>
        <v>0</v>
      </c>
      <c r="F48" s="58" t="s">
        <v>193</v>
      </c>
      <c r="G48" s="91">
        <f t="shared" si="1"/>
        <v>0</v>
      </c>
      <c r="H48" s="232"/>
    </row>
    <row r="49" spans="2:5" ht="12.75">
      <c r="B49" s="223" t="s">
        <v>210</v>
      </c>
      <c r="C49" s="223"/>
      <c r="D49" s="223"/>
      <c r="E49" s="4">
        <f>SUM(E2:E48)</f>
        <v>3006409</v>
      </c>
    </row>
    <row r="50" spans="2:5" ht="12.75">
      <c r="B50" s="222" t="s">
        <v>211</v>
      </c>
      <c r="C50" s="222"/>
      <c r="D50" s="222"/>
      <c r="E50" s="2">
        <f>SUM(G2:G48)</f>
        <v>6</v>
      </c>
    </row>
    <row r="51" spans="2:5" ht="12.75">
      <c r="B51" s="222" t="s">
        <v>213</v>
      </c>
      <c r="C51" s="222"/>
      <c r="D51" s="222"/>
      <c r="E51" s="2">
        <f>SUM(H2:H48)</f>
        <v>3</v>
      </c>
    </row>
    <row r="53" spans="2:5" ht="12.75">
      <c r="B53" s="22" t="s">
        <v>224</v>
      </c>
      <c r="C53" s="22" t="s">
        <v>217</v>
      </c>
      <c r="E53" s="5" t="s">
        <v>216</v>
      </c>
    </row>
    <row r="54" spans="2:5" ht="12.75">
      <c r="B54" s="20" t="s">
        <v>191</v>
      </c>
      <c r="C54" s="3">
        <f aca="true" t="shared" si="2" ref="C54:C61">SUMIF($F$2:$F$51,B54,$E$2:$E$51)</f>
        <v>41484</v>
      </c>
      <c r="E54" s="23" t="str">
        <f>IF(E51=0,"inexistente",IF(E51=1,"Ação incompleta","OK"))</f>
        <v>OK</v>
      </c>
    </row>
    <row r="55" spans="2:3" ht="12.75">
      <c r="B55" s="20" t="s">
        <v>198</v>
      </c>
      <c r="C55" s="3">
        <f t="shared" si="2"/>
        <v>520000</v>
      </c>
    </row>
    <row r="56" spans="2:5" ht="26.25">
      <c r="B56" s="20" t="s">
        <v>192</v>
      </c>
      <c r="C56" s="3">
        <f t="shared" si="2"/>
        <v>1836000</v>
      </c>
      <c r="E56" s="5" t="s">
        <v>292</v>
      </c>
    </row>
    <row r="57" spans="2:5" ht="12.75">
      <c r="B57" s="20" t="s">
        <v>193</v>
      </c>
      <c r="C57" s="3">
        <f t="shared" si="2"/>
        <v>0</v>
      </c>
      <c r="E57" s="23" t="str">
        <f>'Resumo Ações'!H25</f>
        <v>ok</v>
      </c>
    </row>
    <row r="58" spans="2:5" ht="12.75">
      <c r="B58" s="20" t="s">
        <v>199</v>
      </c>
      <c r="C58" s="3">
        <f t="shared" si="2"/>
        <v>608925</v>
      </c>
      <c r="E58" s="21">
        <f>IF(E57="Ajustar veículos","A quantidade de veículos é superior a quantidade de fiscais","")</f>
      </c>
    </row>
    <row r="59" spans="2:3" ht="12.75">
      <c r="B59" s="20" t="s">
        <v>194</v>
      </c>
      <c r="C59" s="3">
        <f t="shared" si="2"/>
        <v>0</v>
      </c>
    </row>
    <row r="60" spans="2:3" ht="12.75">
      <c r="B60" s="20" t="s">
        <v>195</v>
      </c>
      <c r="C60" s="3">
        <f t="shared" si="2"/>
        <v>0</v>
      </c>
    </row>
    <row r="61" spans="2:3" ht="12.75">
      <c r="B61" s="20" t="s">
        <v>196</v>
      </c>
      <c r="C61" s="3">
        <f t="shared" si="2"/>
        <v>0</v>
      </c>
    </row>
  </sheetData>
  <sheetProtection password="CC0B" sheet="1" selectLockedCells="1"/>
  <mergeCells count="10">
    <mergeCell ref="G1:H1"/>
    <mergeCell ref="H20:H27"/>
    <mergeCell ref="H2:H19"/>
    <mergeCell ref="B51:D51"/>
    <mergeCell ref="B50:D50"/>
    <mergeCell ref="B49:D49"/>
    <mergeCell ref="H45:H46"/>
    <mergeCell ref="H47:H48"/>
    <mergeCell ref="H36:H44"/>
    <mergeCell ref="H28:H35"/>
  </mergeCells>
  <conditionalFormatting sqref="E54">
    <cfRule type="cellIs" priority="4" dxfId="0" operator="equal" stopIfTrue="1">
      <formula>"Ação Incompleta"</formula>
    </cfRule>
  </conditionalFormatting>
  <conditionalFormatting sqref="E57">
    <cfRule type="cellIs" priority="1" dxfId="0" operator="equal" stopIfTrue="1">
      <formula>"Ajustar veículos"</formula>
    </cfRule>
    <cfRule type="cellIs" priority="2" dxfId="2" operator="equal" stopIfTrue="1">
      <formula>"ok"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Katia Marchese</cp:lastModifiedBy>
  <cp:lastPrinted>2017-06-08T14:50:37Z</cp:lastPrinted>
  <dcterms:created xsi:type="dcterms:W3CDTF">2014-09-03T14:47:08Z</dcterms:created>
  <dcterms:modified xsi:type="dcterms:W3CDTF">2019-06-27T14:46:42Z</dcterms:modified>
  <cp:category/>
  <cp:version/>
  <cp:contentType/>
  <cp:contentStatus/>
</cp:coreProperties>
</file>